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9FADFB-B62E-49E6-BBE0-2D30DA15CF5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MOTOCICLETAS " sheetId="2" r:id="rId1"/>
    <sheet name="REPUESTOS " sheetId="3" r:id="rId2"/>
    <sheet name="SERVICI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1" i="1"/>
  <c r="H30" i="1"/>
  <c r="G32" i="1"/>
  <c r="G32" i="3"/>
  <c r="H31" i="3"/>
  <c r="F32" i="3"/>
  <c r="H30" i="3"/>
  <c r="D31" i="2"/>
  <c r="G31" i="2"/>
  <c r="F31" i="2"/>
  <c r="H30" i="2"/>
  <c r="D32" i="1"/>
  <c r="E30" i="1"/>
  <c r="C32" i="1"/>
  <c r="U30" i="1"/>
  <c r="X30" i="1" s="1"/>
  <c r="D32" i="3"/>
  <c r="E30" i="3"/>
  <c r="C32" i="3"/>
  <c r="U30" i="3"/>
  <c r="X30" i="3" s="1"/>
  <c r="C31" i="2"/>
  <c r="U29" i="2"/>
  <c r="X29" i="2" s="1"/>
  <c r="U14" i="3"/>
  <c r="W14" i="3" s="1"/>
  <c r="V14" i="3"/>
  <c r="R15" i="1"/>
  <c r="T14" i="1"/>
  <c r="R15" i="3"/>
  <c r="T14" i="3"/>
  <c r="R15" i="2"/>
  <c r="O15" i="1"/>
  <c r="O15" i="3"/>
  <c r="Q14" i="3"/>
  <c r="O15" i="2"/>
  <c r="L15" i="1"/>
  <c r="N14" i="1"/>
  <c r="L15" i="3"/>
  <c r="L15" i="2"/>
  <c r="I15" i="1"/>
  <c r="S15" i="3"/>
  <c r="P15" i="3"/>
  <c r="V14" i="1"/>
  <c r="U14" i="1"/>
  <c r="X14" i="1" s="1"/>
  <c r="S15" i="1"/>
  <c r="P15" i="1"/>
  <c r="Q14" i="1"/>
  <c r="M15" i="1"/>
  <c r="X14" i="3" l="1"/>
  <c r="W14" i="1"/>
  <c r="K14" i="3"/>
  <c r="J15" i="1"/>
  <c r="K14" i="1"/>
  <c r="H14" i="1" l="1"/>
  <c r="D15" i="1"/>
  <c r="V15" i="1" s="1"/>
  <c r="E14" i="1"/>
  <c r="E15" i="1"/>
  <c r="S32" i="1"/>
  <c r="P32" i="1"/>
  <c r="S15" i="2"/>
  <c r="P15" i="2"/>
  <c r="V14" i="2"/>
  <c r="S31" i="2"/>
  <c r="P31" i="2"/>
  <c r="U20" i="2"/>
  <c r="U28" i="1"/>
  <c r="P32" i="3"/>
  <c r="T12" i="3"/>
  <c r="Q12" i="3"/>
  <c r="J32" i="1"/>
  <c r="J32" i="3"/>
  <c r="J31" i="2"/>
  <c r="I32" i="1"/>
  <c r="K29" i="1"/>
  <c r="I32" i="3"/>
  <c r="K32" i="3" s="1"/>
  <c r="K29" i="3"/>
  <c r="I31" i="2"/>
  <c r="H29" i="1"/>
  <c r="H29" i="3"/>
  <c r="E29" i="1"/>
  <c r="E29" i="3"/>
  <c r="E28" i="3"/>
  <c r="T13" i="3"/>
  <c r="Q13" i="3"/>
  <c r="T13" i="1"/>
  <c r="Q13" i="1"/>
  <c r="N13" i="1"/>
  <c r="N12" i="3"/>
  <c r="N13" i="3"/>
  <c r="N14" i="3"/>
  <c r="R32" i="1"/>
  <c r="T29" i="1"/>
  <c r="R32" i="3"/>
  <c r="T29" i="3"/>
  <c r="U22" i="2"/>
  <c r="X22" i="2" s="1"/>
  <c r="U21" i="2"/>
  <c r="X21" i="2" s="1"/>
  <c r="R31" i="2"/>
  <c r="O32" i="1"/>
  <c r="Q29" i="1"/>
  <c r="O32" i="3"/>
  <c r="T28" i="2"/>
  <c r="O31" i="2"/>
  <c r="Q21" i="2"/>
  <c r="Q20" i="2"/>
  <c r="L31" i="2"/>
  <c r="U28" i="2"/>
  <c r="L32" i="1"/>
  <c r="U29" i="1"/>
  <c r="X29" i="1" s="1"/>
  <c r="M32" i="1"/>
  <c r="V29" i="1"/>
  <c r="N29" i="1"/>
  <c r="Q29" i="3"/>
  <c r="Q30" i="3"/>
  <c r="Q27" i="3"/>
  <c r="L32" i="3"/>
  <c r="U29" i="3"/>
  <c r="N29" i="3"/>
  <c r="N30" i="3"/>
  <c r="M32" i="3"/>
  <c r="V29" i="3"/>
  <c r="M31" i="2"/>
  <c r="V28" i="2"/>
  <c r="V28" i="1"/>
  <c r="T28" i="1"/>
  <c r="Q28" i="1"/>
  <c r="N28" i="1"/>
  <c r="K28" i="1"/>
  <c r="H28" i="1"/>
  <c r="E28" i="1"/>
  <c r="V27" i="1"/>
  <c r="U27" i="1"/>
  <c r="T27" i="1"/>
  <c r="Q27" i="1"/>
  <c r="N27" i="1"/>
  <c r="K27" i="1"/>
  <c r="H27" i="1"/>
  <c r="E27" i="1"/>
  <c r="V26" i="1"/>
  <c r="U26" i="1"/>
  <c r="X26" i="1" s="1"/>
  <c r="T26" i="1"/>
  <c r="Q26" i="1"/>
  <c r="N26" i="1"/>
  <c r="K26" i="1"/>
  <c r="H26" i="1"/>
  <c r="E26" i="1"/>
  <c r="V25" i="1"/>
  <c r="U25" i="1"/>
  <c r="X25" i="1" s="1"/>
  <c r="T25" i="1"/>
  <c r="Q25" i="1"/>
  <c r="N25" i="1"/>
  <c r="K25" i="1"/>
  <c r="H25" i="1"/>
  <c r="E25" i="1"/>
  <c r="V24" i="1"/>
  <c r="U24" i="1"/>
  <c r="X24" i="1" s="1"/>
  <c r="T24" i="1"/>
  <c r="Q24" i="1"/>
  <c r="N24" i="1"/>
  <c r="K24" i="1"/>
  <c r="H24" i="1"/>
  <c r="E24" i="1"/>
  <c r="V23" i="1"/>
  <c r="U23" i="1"/>
  <c r="X23" i="1" s="1"/>
  <c r="T23" i="1"/>
  <c r="Q23" i="1"/>
  <c r="N23" i="1"/>
  <c r="K23" i="1"/>
  <c r="H23" i="1"/>
  <c r="E23" i="1"/>
  <c r="V22" i="1"/>
  <c r="U22" i="1"/>
  <c r="T22" i="1"/>
  <c r="Q22" i="1"/>
  <c r="N22" i="1"/>
  <c r="K22" i="1"/>
  <c r="H22" i="1"/>
  <c r="E22" i="1"/>
  <c r="V21" i="1"/>
  <c r="U21" i="1"/>
  <c r="X21" i="1" s="1"/>
  <c r="T21" i="1"/>
  <c r="Q21" i="1"/>
  <c r="N21" i="1"/>
  <c r="K21" i="1"/>
  <c r="H21" i="1"/>
  <c r="E21" i="1"/>
  <c r="G15" i="1"/>
  <c r="F15" i="1"/>
  <c r="C15" i="1"/>
  <c r="V13" i="1"/>
  <c r="U13" i="1"/>
  <c r="X13" i="1" s="1"/>
  <c r="K13" i="1"/>
  <c r="H13" i="1"/>
  <c r="E13" i="1"/>
  <c r="V12" i="1"/>
  <c r="U12" i="1"/>
  <c r="T12" i="1"/>
  <c r="Q12" i="1"/>
  <c r="N12" i="1"/>
  <c r="K12" i="1"/>
  <c r="H12" i="1"/>
  <c r="E12" i="1"/>
  <c r="V11" i="1"/>
  <c r="U11" i="1"/>
  <c r="T11" i="1"/>
  <c r="Q11" i="1"/>
  <c r="N11" i="1"/>
  <c r="K11" i="1"/>
  <c r="H11" i="1"/>
  <c r="E11" i="1"/>
  <c r="V10" i="1"/>
  <c r="U10" i="1"/>
  <c r="X10" i="1" s="1"/>
  <c r="T10" i="1"/>
  <c r="Q10" i="1"/>
  <c r="N10" i="1"/>
  <c r="K10" i="1"/>
  <c r="H10" i="1"/>
  <c r="E10" i="1"/>
  <c r="V9" i="1"/>
  <c r="U9" i="1"/>
  <c r="T9" i="1"/>
  <c r="Q9" i="1"/>
  <c r="N9" i="1"/>
  <c r="K9" i="1"/>
  <c r="H9" i="1"/>
  <c r="E9" i="1"/>
  <c r="V8" i="1"/>
  <c r="U8" i="1"/>
  <c r="T8" i="1"/>
  <c r="Q8" i="1"/>
  <c r="N8" i="1"/>
  <c r="K8" i="1"/>
  <c r="H8" i="1"/>
  <c r="E8" i="1"/>
  <c r="V7" i="1"/>
  <c r="U7" i="1"/>
  <c r="T7" i="1"/>
  <c r="Q7" i="1"/>
  <c r="N7" i="1"/>
  <c r="K7" i="1"/>
  <c r="H7" i="1"/>
  <c r="E7" i="1"/>
  <c r="V6" i="1"/>
  <c r="U6" i="1"/>
  <c r="T6" i="1"/>
  <c r="Q6" i="1"/>
  <c r="N6" i="1"/>
  <c r="K6" i="1"/>
  <c r="H6" i="1"/>
  <c r="E6" i="1"/>
  <c r="V5" i="1"/>
  <c r="U5" i="1"/>
  <c r="T5" i="1"/>
  <c r="Q5" i="1"/>
  <c r="N5" i="1"/>
  <c r="K5" i="1"/>
  <c r="H5" i="1"/>
  <c r="E5" i="1"/>
  <c r="S32" i="3"/>
  <c r="V28" i="3"/>
  <c r="U28" i="3"/>
  <c r="X28" i="3" s="1"/>
  <c r="T28" i="3"/>
  <c r="Q28" i="3"/>
  <c r="N28" i="3"/>
  <c r="K28" i="3"/>
  <c r="H28" i="3"/>
  <c r="V27" i="3"/>
  <c r="U27" i="3"/>
  <c r="X27" i="3" s="1"/>
  <c r="T27" i="3"/>
  <c r="N27" i="3"/>
  <c r="K27" i="3"/>
  <c r="H27" i="3"/>
  <c r="E27" i="3"/>
  <c r="V26" i="3"/>
  <c r="U26" i="3"/>
  <c r="X26" i="3" s="1"/>
  <c r="T26" i="3"/>
  <c r="Q26" i="3"/>
  <c r="N26" i="3"/>
  <c r="K26" i="3"/>
  <c r="H26" i="3"/>
  <c r="E26" i="3"/>
  <c r="V25" i="3"/>
  <c r="U25" i="3"/>
  <c r="X25" i="3" s="1"/>
  <c r="T25" i="3"/>
  <c r="Q25" i="3"/>
  <c r="N25" i="3"/>
  <c r="K25" i="3"/>
  <c r="H25" i="3"/>
  <c r="E25" i="3"/>
  <c r="V24" i="3"/>
  <c r="U24" i="3"/>
  <c r="X24" i="3" s="1"/>
  <c r="T24" i="3"/>
  <c r="Q24" i="3"/>
  <c r="N24" i="3"/>
  <c r="K24" i="3"/>
  <c r="H24" i="3"/>
  <c r="E24" i="3"/>
  <c r="V23" i="3"/>
  <c r="U23" i="3"/>
  <c r="X23" i="3" s="1"/>
  <c r="T23" i="3"/>
  <c r="Q23" i="3"/>
  <c r="N23" i="3"/>
  <c r="K23" i="3"/>
  <c r="H23" i="3"/>
  <c r="E23" i="3"/>
  <c r="V22" i="3"/>
  <c r="U22" i="3"/>
  <c r="X22" i="3" s="1"/>
  <c r="T22" i="3"/>
  <c r="Q22" i="3"/>
  <c r="N22" i="3"/>
  <c r="K22" i="3"/>
  <c r="H22" i="3"/>
  <c r="E22" i="3"/>
  <c r="V21" i="3"/>
  <c r="U21" i="3"/>
  <c r="T21" i="3"/>
  <c r="Q21" i="3"/>
  <c r="N21" i="3"/>
  <c r="K21" i="3"/>
  <c r="H21" i="3"/>
  <c r="E21" i="3"/>
  <c r="M15" i="3"/>
  <c r="J15" i="3"/>
  <c r="I15" i="3"/>
  <c r="G15" i="3"/>
  <c r="F15" i="3"/>
  <c r="D15" i="3"/>
  <c r="C15" i="3"/>
  <c r="E14" i="3"/>
  <c r="V13" i="3"/>
  <c r="U13" i="3"/>
  <c r="X13" i="3" s="1"/>
  <c r="K13" i="3"/>
  <c r="H13" i="3"/>
  <c r="E13" i="3"/>
  <c r="V12" i="3"/>
  <c r="U12" i="3"/>
  <c r="K12" i="3"/>
  <c r="H12" i="3"/>
  <c r="E12" i="3"/>
  <c r="V11" i="3"/>
  <c r="U11" i="3"/>
  <c r="X11" i="3" s="1"/>
  <c r="T11" i="3"/>
  <c r="Q11" i="3"/>
  <c r="N11" i="3"/>
  <c r="K11" i="3"/>
  <c r="H11" i="3"/>
  <c r="E11" i="3"/>
  <c r="V10" i="3"/>
  <c r="U10" i="3"/>
  <c r="T10" i="3"/>
  <c r="Q10" i="3"/>
  <c r="N10" i="3"/>
  <c r="K10" i="3"/>
  <c r="H10" i="3"/>
  <c r="E10" i="3"/>
  <c r="V9" i="3"/>
  <c r="U9" i="3"/>
  <c r="T9" i="3"/>
  <c r="Q9" i="3"/>
  <c r="N9" i="3"/>
  <c r="K9" i="3"/>
  <c r="H9" i="3"/>
  <c r="E9" i="3"/>
  <c r="V8" i="3"/>
  <c r="U8" i="3"/>
  <c r="X8" i="3" s="1"/>
  <c r="T8" i="3"/>
  <c r="Q8" i="3"/>
  <c r="N8" i="3"/>
  <c r="K8" i="3"/>
  <c r="H8" i="3"/>
  <c r="E8" i="3"/>
  <c r="V7" i="3"/>
  <c r="U7" i="3"/>
  <c r="X7" i="3" s="1"/>
  <c r="T7" i="3"/>
  <c r="Q7" i="3"/>
  <c r="N7" i="3"/>
  <c r="K7" i="3"/>
  <c r="H7" i="3"/>
  <c r="E7" i="3"/>
  <c r="V6" i="3"/>
  <c r="U6" i="3"/>
  <c r="T6" i="3"/>
  <c r="Q6" i="3"/>
  <c r="N6" i="3"/>
  <c r="K6" i="3"/>
  <c r="H6" i="3"/>
  <c r="E6" i="3"/>
  <c r="V5" i="3"/>
  <c r="U5" i="3"/>
  <c r="T5" i="3"/>
  <c r="Q5" i="3"/>
  <c r="N5" i="3"/>
  <c r="K5" i="3"/>
  <c r="H5" i="3"/>
  <c r="E5" i="3"/>
  <c r="Y38" i="2"/>
  <c r="Q29" i="2"/>
  <c r="N29" i="2"/>
  <c r="K29" i="2"/>
  <c r="H29" i="2"/>
  <c r="E29" i="2"/>
  <c r="Q28" i="2"/>
  <c r="N28" i="2"/>
  <c r="K28" i="2"/>
  <c r="H28" i="2"/>
  <c r="E28" i="2"/>
  <c r="V27" i="2"/>
  <c r="U27" i="2"/>
  <c r="X27" i="2" s="1"/>
  <c r="T27" i="2"/>
  <c r="Q27" i="2"/>
  <c r="N27" i="2"/>
  <c r="K27" i="2"/>
  <c r="H27" i="2"/>
  <c r="E27" i="2"/>
  <c r="V26" i="2"/>
  <c r="U26" i="2"/>
  <c r="X26" i="2" s="1"/>
  <c r="T26" i="2"/>
  <c r="Q26" i="2"/>
  <c r="N26" i="2"/>
  <c r="K26" i="2"/>
  <c r="H26" i="2"/>
  <c r="E26" i="2"/>
  <c r="V25" i="2"/>
  <c r="U25" i="2"/>
  <c r="X25" i="2" s="1"/>
  <c r="T25" i="2"/>
  <c r="Q25" i="2"/>
  <c r="N25" i="2"/>
  <c r="K25" i="2"/>
  <c r="H25" i="2"/>
  <c r="E25" i="2"/>
  <c r="V24" i="2"/>
  <c r="U24" i="2"/>
  <c r="X24" i="2" s="1"/>
  <c r="T24" i="2"/>
  <c r="Q24" i="2"/>
  <c r="N24" i="2"/>
  <c r="K24" i="2"/>
  <c r="H24" i="2"/>
  <c r="E24" i="2"/>
  <c r="V23" i="2"/>
  <c r="U23" i="2"/>
  <c r="X23" i="2" s="1"/>
  <c r="T23" i="2"/>
  <c r="Q23" i="2"/>
  <c r="N23" i="2"/>
  <c r="K23" i="2"/>
  <c r="H23" i="2"/>
  <c r="E23" i="2"/>
  <c r="V22" i="2"/>
  <c r="T22" i="2"/>
  <c r="Q22" i="2"/>
  <c r="N22" i="2"/>
  <c r="K22" i="2"/>
  <c r="H22" i="2"/>
  <c r="E22" i="2"/>
  <c r="V21" i="2"/>
  <c r="T21" i="2"/>
  <c r="N21" i="2"/>
  <c r="K21" i="2"/>
  <c r="H21" i="2"/>
  <c r="E21" i="2"/>
  <c r="V20" i="2"/>
  <c r="T20" i="2"/>
  <c r="N20" i="2"/>
  <c r="K20" i="2"/>
  <c r="H20" i="2"/>
  <c r="E20" i="2"/>
  <c r="M15" i="2"/>
  <c r="J15" i="2"/>
  <c r="I15" i="2"/>
  <c r="G15" i="2"/>
  <c r="F15" i="2"/>
  <c r="D15" i="2"/>
  <c r="C15" i="2"/>
  <c r="U14" i="2"/>
  <c r="X14" i="2" s="1"/>
  <c r="T14" i="2"/>
  <c r="Q14" i="2"/>
  <c r="N14" i="2"/>
  <c r="K14" i="2"/>
  <c r="H14" i="2"/>
  <c r="E14" i="2"/>
  <c r="V13" i="2"/>
  <c r="U13" i="2"/>
  <c r="X13" i="2" s="1"/>
  <c r="T13" i="2"/>
  <c r="Q13" i="2"/>
  <c r="N13" i="2"/>
  <c r="K13" i="2"/>
  <c r="H13" i="2"/>
  <c r="E13" i="2"/>
  <c r="V12" i="2"/>
  <c r="U12" i="2"/>
  <c r="X12" i="2" s="1"/>
  <c r="T12" i="2"/>
  <c r="Q12" i="2"/>
  <c r="N12" i="2"/>
  <c r="K12" i="2"/>
  <c r="H12" i="2"/>
  <c r="E12" i="2"/>
  <c r="V11" i="2"/>
  <c r="U11" i="2"/>
  <c r="T11" i="2"/>
  <c r="Q11" i="2"/>
  <c r="N11" i="2"/>
  <c r="K11" i="2"/>
  <c r="H11" i="2"/>
  <c r="E11" i="2"/>
  <c r="V10" i="2"/>
  <c r="U10" i="2"/>
  <c r="T10" i="2"/>
  <c r="Q10" i="2"/>
  <c r="N10" i="2"/>
  <c r="K10" i="2"/>
  <c r="H10" i="2"/>
  <c r="E10" i="2"/>
  <c r="V9" i="2"/>
  <c r="U9" i="2"/>
  <c r="T9" i="2"/>
  <c r="Q9" i="2"/>
  <c r="N9" i="2"/>
  <c r="K9" i="2"/>
  <c r="H9" i="2"/>
  <c r="E9" i="2"/>
  <c r="V8" i="2"/>
  <c r="U8" i="2"/>
  <c r="X8" i="2" s="1"/>
  <c r="T8" i="2"/>
  <c r="Q8" i="2"/>
  <c r="N8" i="2"/>
  <c r="K8" i="2"/>
  <c r="H8" i="2"/>
  <c r="E8" i="2"/>
  <c r="V7" i="2"/>
  <c r="U7" i="2"/>
  <c r="T7" i="2"/>
  <c r="Q7" i="2"/>
  <c r="N7" i="2"/>
  <c r="K7" i="2"/>
  <c r="H7" i="2"/>
  <c r="E7" i="2"/>
  <c r="V6" i="2"/>
  <c r="U6" i="2"/>
  <c r="T6" i="2"/>
  <c r="Q6" i="2"/>
  <c r="N6" i="2"/>
  <c r="K6" i="2"/>
  <c r="H6" i="2"/>
  <c r="E6" i="2"/>
  <c r="V5" i="2"/>
  <c r="U5" i="2"/>
  <c r="X5" i="2" s="1"/>
  <c r="T5" i="2"/>
  <c r="Q5" i="2"/>
  <c r="N5" i="2"/>
  <c r="K5" i="2"/>
  <c r="H5" i="2"/>
  <c r="E5" i="2"/>
  <c r="T32" i="3" l="1"/>
  <c r="U32" i="3"/>
  <c r="U31" i="2"/>
  <c r="W14" i="2"/>
  <c r="Z29" i="1"/>
  <c r="N15" i="1"/>
  <c r="Y29" i="1"/>
  <c r="AB29" i="1" s="1"/>
  <c r="N15" i="2"/>
  <c r="H15" i="2"/>
  <c r="Y28" i="2"/>
  <c r="AB28" i="2" s="1"/>
  <c r="W20" i="2"/>
  <c r="Z28" i="2"/>
  <c r="Q32" i="3"/>
  <c r="N15" i="3"/>
  <c r="W28" i="1"/>
  <c r="T15" i="1"/>
  <c r="K32" i="1"/>
  <c r="H32" i="3"/>
  <c r="H32" i="1"/>
  <c r="W27" i="1"/>
  <c r="Y27" i="1"/>
  <c r="AB27" i="1" s="1"/>
  <c r="Y28" i="1"/>
  <c r="AB28" i="1" s="1"/>
  <c r="W22" i="1"/>
  <c r="X28" i="1"/>
  <c r="E32" i="3"/>
  <c r="T15" i="3"/>
  <c r="Q15" i="1"/>
  <c r="Q15" i="3"/>
  <c r="Q15" i="2"/>
  <c r="K15" i="3"/>
  <c r="K15" i="2"/>
  <c r="W10" i="1"/>
  <c r="W8" i="1"/>
  <c r="W13" i="1"/>
  <c r="W6" i="1"/>
  <c r="K15" i="1"/>
  <c r="X6" i="1"/>
  <c r="H15" i="1"/>
  <c r="Y22" i="1"/>
  <c r="AB22" i="1" s="1"/>
  <c r="Z25" i="1"/>
  <c r="Z23" i="1"/>
  <c r="Z24" i="1"/>
  <c r="Z27" i="1"/>
  <c r="W12" i="1"/>
  <c r="W12" i="3"/>
  <c r="E15" i="3"/>
  <c r="V15" i="3"/>
  <c r="W11" i="3"/>
  <c r="Z25" i="3"/>
  <c r="Z23" i="3"/>
  <c r="Z22" i="3"/>
  <c r="Z21" i="3"/>
  <c r="Z27" i="3"/>
  <c r="Z26" i="3"/>
  <c r="X12" i="3"/>
  <c r="W7" i="3"/>
  <c r="H15" i="3"/>
  <c r="Z28" i="3"/>
  <c r="E15" i="2"/>
  <c r="W8" i="2"/>
  <c r="W12" i="2"/>
  <c r="Y26" i="1"/>
  <c r="AB26" i="1" s="1"/>
  <c r="Y24" i="1"/>
  <c r="AB24" i="1" s="1"/>
  <c r="Y23" i="1"/>
  <c r="AB23" i="1" s="1"/>
  <c r="X22" i="1"/>
  <c r="K31" i="2"/>
  <c r="E31" i="2"/>
  <c r="W28" i="2"/>
  <c r="T15" i="2"/>
  <c r="Z22" i="2"/>
  <c r="Z23" i="2"/>
  <c r="Z26" i="2"/>
  <c r="Z27" i="2"/>
  <c r="W9" i="2"/>
  <c r="W29" i="1"/>
  <c r="W26" i="1"/>
  <c r="Y25" i="1"/>
  <c r="AB25" i="1" s="1"/>
  <c r="Y21" i="1"/>
  <c r="AB21" i="1" s="1"/>
  <c r="Y21" i="3"/>
  <c r="AB21" i="3" s="1"/>
  <c r="Y22" i="2"/>
  <c r="AB22" i="2" s="1"/>
  <c r="Q31" i="2"/>
  <c r="Y26" i="2"/>
  <c r="AB26" i="2" s="1"/>
  <c r="W24" i="2"/>
  <c r="Y25" i="2"/>
  <c r="Z24" i="2"/>
  <c r="T31" i="2"/>
  <c r="Z21" i="2"/>
  <c r="W26" i="2"/>
  <c r="X28" i="2"/>
  <c r="W25" i="2"/>
  <c r="W21" i="2"/>
  <c r="Y21" i="2"/>
  <c r="AB21" i="2" s="1"/>
  <c r="X20" i="2"/>
  <c r="Q32" i="1"/>
  <c r="T32" i="1"/>
  <c r="Z28" i="1"/>
  <c r="V32" i="1"/>
  <c r="X27" i="1"/>
  <c r="Z26" i="1"/>
  <c r="U32" i="1"/>
  <c r="X32" i="1" s="1"/>
  <c r="W24" i="1"/>
  <c r="W23" i="1"/>
  <c r="Z22" i="1"/>
  <c r="N32" i="1"/>
  <c r="Z21" i="1"/>
  <c r="W29" i="3"/>
  <c r="V32" i="3"/>
  <c r="W21" i="3"/>
  <c r="X29" i="3"/>
  <c r="Y26" i="3"/>
  <c r="AB26" i="3" s="1"/>
  <c r="W26" i="3"/>
  <c r="Y25" i="3"/>
  <c r="AB25" i="3" s="1"/>
  <c r="W25" i="3"/>
  <c r="W24" i="3"/>
  <c r="Z24" i="3"/>
  <c r="Y22" i="3"/>
  <c r="AB22" i="3" s="1"/>
  <c r="W22" i="3"/>
  <c r="X21" i="3"/>
  <c r="N32" i="3"/>
  <c r="Z25" i="2"/>
  <c r="W22" i="2"/>
  <c r="N31" i="2"/>
  <c r="Z20" i="2"/>
  <c r="W13" i="2"/>
  <c r="X9" i="2"/>
  <c r="W6" i="2"/>
  <c r="W9" i="3"/>
  <c r="U15" i="2"/>
  <c r="X15" i="2" s="1"/>
  <c r="W23" i="2"/>
  <c r="W27" i="2"/>
  <c r="X5" i="3"/>
  <c r="X9" i="3"/>
  <c r="W23" i="3"/>
  <c r="Y24" i="3"/>
  <c r="W27" i="3"/>
  <c r="X8" i="1"/>
  <c r="X12" i="1"/>
  <c r="W21" i="1"/>
  <c r="W25" i="1"/>
  <c r="Y28" i="3"/>
  <c r="X6" i="2"/>
  <c r="X10" i="2"/>
  <c r="Y20" i="2"/>
  <c r="W7" i="2"/>
  <c r="W11" i="2"/>
  <c r="V15" i="2"/>
  <c r="Y37" i="2"/>
  <c r="W6" i="3"/>
  <c r="W10" i="3"/>
  <c r="W13" i="3"/>
  <c r="W5" i="1"/>
  <c r="W9" i="1"/>
  <c r="W5" i="2"/>
  <c r="W10" i="2"/>
  <c r="W5" i="3"/>
  <c r="Y24" i="2"/>
  <c r="X7" i="2"/>
  <c r="X11" i="2"/>
  <c r="Y23" i="2"/>
  <c r="Y27" i="2"/>
  <c r="X6" i="3"/>
  <c r="X10" i="3"/>
  <c r="Y23" i="3"/>
  <c r="Y27" i="3"/>
  <c r="X5" i="1"/>
  <c r="X9" i="1"/>
  <c r="U15" i="1"/>
  <c r="E32" i="1"/>
  <c r="W8" i="3"/>
  <c r="W28" i="3"/>
  <c r="W7" i="1"/>
  <c r="W11" i="1"/>
  <c r="U15" i="3"/>
  <c r="X7" i="1"/>
  <c r="X11" i="1"/>
  <c r="AA29" i="1" l="1"/>
  <c r="AA28" i="2"/>
  <c r="AA28" i="1"/>
  <c r="AA27" i="1"/>
  <c r="AA22" i="1"/>
  <c r="Z32" i="1"/>
  <c r="AA23" i="1"/>
  <c r="Z32" i="3"/>
  <c r="AA25" i="3"/>
  <c r="AA26" i="1"/>
  <c r="AA25" i="1"/>
  <c r="AA24" i="1"/>
  <c r="Y32" i="1"/>
  <c r="AB32" i="1" s="1"/>
  <c r="AA22" i="2"/>
  <c r="AA25" i="2"/>
  <c r="AA21" i="1"/>
  <c r="AA26" i="3"/>
  <c r="AA22" i="3"/>
  <c r="AA21" i="3"/>
  <c r="AA26" i="2"/>
  <c r="AB25" i="2"/>
  <c r="AA21" i="2"/>
  <c r="X31" i="2"/>
  <c r="W32" i="1"/>
  <c r="X15" i="1"/>
  <c r="W15" i="1"/>
  <c r="AB27" i="2"/>
  <c r="AA27" i="2"/>
  <c r="AA20" i="2"/>
  <c r="AB20" i="2"/>
  <c r="Y31" i="2"/>
  <c r="W15" i="2"/>
  <c r="X15" i="3"/>
  <c r="W15" i="3"/>
  <c r="AB23" i="2"/>
  <c r="AA23" i="2"/>
  <c r="AB24" i="3"/>
  <c r="AA24" i="3"/>
  <c r="AB27" i="3"/>
  <c r="AA27" i="3"/>
  <c r="AB23" i="3"/>
  <c r="AA23" i="3"/>
  <c r="AB24" i="2"/>
  <c r="AA24" i="2"/>
  <c r="AB28" i="3"/>
  <c r="AA28" i="3"/>
  <c r="Z35" i="3"/>
  <c r="Y32" i="3"/>
  <c r="X32" i="3"/>
  <c r="W32" i="3"/>
  <c r="Z36" i="3"/>
  <c r="AA32" i="1" l="1"/>
  <c r="AB32" i="3"/>
  <c r="AA32" i="3"/>
  <c r="AB31" i="2"/>
  <c r="V31" i="2"/>
  <c r="Z31" i="2" s="1"/>
  <c r="AA31" i="2" s="1"/>
  <c r="H31" i="2"/>
  <c r="W31" i="2" l="1"/>
</calcChain>
</file>

<file path=xl/sharedStrings.xml><?xml version="1.0" encoding="utf-8"?>
<sst xmlns="http://schemas.openxmlformats.org/spreadsheetml/2006/main" count="275" uniqueCount="50">
  <si>
    <t>PDV</t>
  </si>
  <si>
    <t>2002/Venecia</t>
  </si>
  <si>
    <t>3002/Kennedy</t>
  </si>
  <si>
    <t>4002/Soacha</t>
  </si>
  <si>
    <t>5002/Bosa Centro</t>
  </si>
  <si>
    <t>9002/ Paloquemao</t>
  </si>
  <si>
    <t>MARZO</t>
  </si>
  <si>
    <t>Ppto / Motos</t>
  </si>
  <si>
    <t>Ep / Motos</t>
  </si>
  <si>
    <t xml:space="preserve">ENERO </t>
  </si>
  <si>
    <t>TOTAL</t>
  </si>
  <si>
    <t>UNIDADES</t>
  </si>
  <si>
    <t>MAYO</t>
  </si>
  <si>
    <t>JUNIO</t>
  </si>
  <si>
    <t>TOTAL SEMESTRE</t>
  </si>
  <si>
    <t>JULIO</t>
  </si>
  <si>
    <t>AGOSTO</t>
  </si>
  <si>
    <t>SEPTIEMBRE</t>
  </si>
  <si>
    <t>OCTUBRE</t>
  </si>
  <si>
    <t>NOVIEMBRE</t>
  </si>
  <si>
    <t>DICIEMBRE</t>
  </si>
  <si>
    <t>Facturacion</t>
  </si>
  <si>
    <t>Presupuesto</t>
  </si>
  <si>
    <t>Presupúesto</t>
  </si>
  <si>
    <t>Promedio</t>
  </si>
  <si>
    <t>TOTAL SEMESTRE 1</t>
  </si>
  <si>
    <t>TOTAL SEMESTRE 2</t>
  </si>
  <si>
    <t>TOTAL AÑO</t>
  </si>
  <si>
    <t>Ejecucion</t>
  </si>
  <si>
    <t>Ejecución</t>
  </si>
  <si>
    <t>Fontibon</t>
  </si>
  <si>
    <t>Siete de Agosto</t>
  </si>
  <si>
    <t>Crecimiento</t>
  </si>
  <si>
    <t>Unidadades +</t>
  </si>
  <si>
    <t>FEBRERO</t>
  </si>
  <si>
    <t>12004/Soacha 2</t>
  </si>
  <si>
    <t xml:space="preserve">MARZO </t>
  </si>
  <si>
    <t xml:space="preserve">ABRIL </t>
  </si>
  <si>
    <t>2020 vs 2019</t>
  </si>
  <si>
    <t>Calle 127</t>
  </si>
  <si>
    <t>Suba</t>
  </si>
  <si>
    <t>TOTAL AÑO 2023</t>
  </si>
  <si>
    <t>PRESUPUESTO MOTOCICLETAS PRIMER SEMESTRE 2024</t>
  </si>
  <si>
    <t>PRESUPUESTO REPUESTOS PRIMER SEMESTRE 2024</t>
  </si>
  <si>
    <t>PRESUPUESTO SERVICIO PRIMER SEMESTRE 2024</t>
  </si>
  <si>
    <t>PRESUPUESTO SERVICIO SEGUNDO SEMESTRE 2024</t>
  </si>
  <si>
    <t>PRESUPUESTO REPUESTOS SEGUNDO SEMESTRE 2024</t>
  </si>
  <si>
    <t>PRESUPUESTO MOTOCICLETAS SEGUNDO SEMESTRE 2024</t>
  </si>
  <si>
    <t>PLAZA AMERICAS</t>
  </si>
  <si>
    <t xml:space="preserve">PLAZA AMERICAS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</si>
</sst>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\ #,##0"/>
    <numFmt numFmtId="165" formatCode="&quot;$&quot;#,##0"/>
    <numFmt numFmtId="166" formatCode="&quot;$&quot;\ #,##0.00"/>
    <numFmt numFmtId="167" formatCode="_-&quot;$&quot;\ * #,##0_-;\-&quot;$&quot;\ * #,##0_-;_-&quot;$&quot;\ 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1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60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/>
    <xf numFmtId="0" fontId="14" fillId="14" borderId="20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/>
    <xf numFmtId="9" fontId="0" fillId="0" borderId="0" xfId="2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" fillId="7" borderId="5" xfId="0" applyFont="1" applyFill="1" applyBorder="1" applyAlignment="1">
      <alignment horizontal="center"/>
    </xf>
    <xf numFmtId="41" fontId="0" fillId="0" borderId="3" xfId="1" applyFont="1" applyBorder="1" applyAlignment="1">
      <alignment horizontal="center"/>
    </xf>
    <xf numFmtId="41" fontId="2" fillId="0" borderId="3" xfId="1" applyFont="1" applyFill="1" applyBorder="1" applyAlignment="1" applyProtection="1">
      <alignment horizontal="center"/>
    </xf>
    <xf numFmtId="41" fontId="4" fillId="0" borderId="1" xfId="1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2" fillId="0" borderId="3" xfId="1" applyFont="1" applyBorder="1" applyAlignment="1">
      <alignment horizontal="center"/>
    </xf>
    <xf numFmtId="41" fontId="2" fillId="0" borderId="3" xfId="1" applyFont="1" applyFill="1" applyBorder="1" applyAlignment="1">
      <alignment horizontal="center"/>
    </xf>
    <xf numFmtId="41" fontId="1" fillId="0" borderId="3" xfId="1" applyFont="1" applyBorder="1" applyAlignment="1">
      <alignment horizontal="center"/>
    </xf>
    <xf numFmtId="0" fontId="6" fillId="10" borderId="11" xfId="0" applyFont="1" applyFill="1" applyBorder="1"/>
    <xf numFmtId="0" fontId="6" fillId="10" borderId="12" xfId="0" applyFont="1" applyFill="1" applyBorder="1"/>
    <xf numFmtId="9" fontId="5" fillId="2" borderId="0" xfId="2" applyFont="1" applyFill="1" applyBorder="1" applyAlignment="1" applyProtection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9" fontId="5" fillId="3" borderId="0" xfId="0" applyNumberFormat="1" applyFont="1" applyFill="1" applyAlignment="1">
      <alignment horizontal="right" vertical="center"/>
    </xf>
    <xf numFmtId="9" fontId="13" fillId="2" borderId="0" xfId="0" applyNumberFormat="1" applyFont="1" applyFill="1" applyAlignment="1">
      <alignment horizontal="right" vertical="center"/>
    </xf>
    <xf numFmtId="9" fontId="5" fillId="2" borderId="0" xfId="0" applyNumberFormat="1" applyFont="1" applyFill="1" applyAlignment="1">
      <alignment horizontal="right" vertical="center"/>
    </xf>
    <xf numFmtId="9" fontId="13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9" fontId="9" fillId="0" borderId="3" xfId="0" applyNumberFormat="1" applyFont="1" applyBorder="1" applyAlignment="1">
      <alignment horizontal="right" vertical="center"/>
    </xf>
    <xf numFmtId="9" fontId="1" fillId="0" borderId="3" xfId="0" applyNumberFormat="1" applyFont="1" applyBorder="1" applyAlignment="1">
      <alignment horizontal="right"/>
    </xf>
    <xf numFmtId="0" fontId="7" fillId="0" borderId="17" xfId="0" applyFont="1" applyBorder="1" applyAlignment="1">
      <alignment vertical="center"/>
    </xf>
    <xf numFmtId="0" fontId="1" fillId="7" borderId="17" xfId="0" applyFont="1" applyFill="1" applyBorder="1"/>
    <xf numFmtId="0" fontId="1" fillId="0" borderId="0" xfId="0" applyFont="1"/>
    <xf numFmtId="0" fontId="1" fillId="7" borderId="1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9" fontId="3" fillId="2" borderId="0" xfId="0" applyNumberFormat="1" applyFont="1" applyFill="1" applyAlignment="1">
      <alignment horizontal="right" vertical="center"/>
    </xf>
    <xf numFmtId="9" fontId="3" fillId="3" borderId="0" xfId="0" applyNumberFormat="1" applyFont="1" applyFill="1" applyAlignment="1">
      <alignment horizontal="right" vertical="center"/>
    </xf>
    <xf numFmtId="9" fontId="8" fillId="2" borderId="0" xfId="0" applyNumberFormat="1" applyFont="1" applyFill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9" fontId="20" fillId="0" borderId="3" xfId="0" applyNumberFormat="1" applyFont="1" applyBorder="1" applyAlignment="1">
      <alignment horizontal="right"/>
    </xf>
    <xf numFmtId="0" fontId="19" fillId="0" borderId="0" xfId="0" applyFont="1"/>
    <xf numFmtId="9" fontId="8" fillId="3" borderId="0" xfId="0" applyNumberFormat="1" applyFont="1" applyFill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4" fontId="19" fillId="0" borderId="3" xfId="0" applyNumberFormat="1" applyFont="1" applyBorder="1" applyAlignment="1">
      <alignment horizontal="right"/>
    </xf>
    <xf numFmtId="17" fontId="3" fillId="2" borderId="22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41" fontId="5" fillId="2" borderId="20" xfId="1" applyFont="1" applyFill="1" applyBorder="1" applyAlignment="1" applyProtection="1">
      <alignment horizontal="center" vertical="center"/>
    </xf>
    <xf numFmtId="41" fontId="3" fillId="3" borderId="20" xfId="1" applyFont="1" applyFill="1" applyBorder="1" applyAlignment="1" applyProtection="1">
      <alignment horizontal="center" vertical="center"/>
    </xf>
    <xf numFmtId="41" fontId="5" fillId="3" borderId="20" xfId="1" applyFont="1" applyFill="1" applyBorder="1" applyAlignment="1" applyProtection="1">
      <alignment horizontal="center" vertical="center"/>
    </xf>
    <xf numFmtId="41" fontId="3" fillId="2" borderId="20" xfId="1" applyFont="1" applyFill="1" applyBorder="1" applyAlignment="1" applyProtection="1">
      <alignment horizontal="center" vertical="center"/>
    </xf>
    <xf numFmtId="41" fontId="8" fillId="9" borderId="4" xfId="1" applyFont="1" applyFill="1" applyBorder="1" applyAlignment="1" applyProtection="1">
      <alignment horizontal="center"/>
    </xf>
    <xf numFmtId="9" fontId="8" fillId="12" borderId="8" xfId="0" applyNumberFormat="1" applyFont="1" applyFill="1" applyBorder="1" applyAlignment="1">
      <alignment horizontal="right" vertical="center"/>
    </xf>
    <xf numFmtId="41" fontId="12" fillId="9" borderId="28" xfId="1" applyFont="1" applyFill="1" applyBorder="1" applyAlignment="1">
      <alignment horizontal="center"/>
    </xf>
    <xf numFmtId="9" fontId="8" fillId="9" borderId="3" xfId="0" applyNumberFormat="1" applyFont="1" applyFill="1" applyBorder="1" applyAlignment="1">
      <alignment horizontal="right" vertical="center"/>
    </xf>
    <xf numFmtId="41" fontId="8" fillId="9" borderId="20" xfId="1" applyFont="1" applyFill="1" applyBorder="1" applyAlignment="1" applyProtection="1">
      <alignment horizontal="center"/>
    </xf>
    <xf numFmtId="41" fontId="8" fillId="9" borderId="8" xfId="1" applyFont="1" applyFill="1" applyBorder="1" applyAlignment="1" applyProtection="1">
      <alignment horizontal="center" vertical="center"/>
    </xf>
    <xf numFmtId="9" fontId="8" fillId="9" borderId="20" xfId="0" applyNumberFormat="1" applyFont="1" applyFill="1" applyBorder="1" applyAlignment="1">
      <alignment horizontal="right" vertical="center"/>
    </xf>
    <xf numFmtId="164" fontId="3" fillId="2" borderId="20" xfId="0" applyNumberFormat="1" applyFont="1" applyFill="1" applyBorder="1" applyAlignment="1">
      <alignment horizontal="right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8" fillId="9" borderId="20" xfId="0" applyNumberFormat="1" applyFont="1" applyFill="1" applyBorder="1" applyAlignment="1">
      <alignment horizontal="right"/>
    </xf>
    <xf numFmtId="164" fontId="10" fillId="9" borderId="20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 vertical="center"/>
    </xf>
    <xf numFmtId="164" fontId="8" fillId="9" borderId="8" xfId="0" applyNumberFormat="1" applyFont="1" applyFill="1" applyBorder="1" applyAlignment="1">
      <alignment horizontal="right" vertical="center"/>
    </xf>
    <xf numFmtId="164" fontId="1" fillId="14" borderId="20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left" vertical="center"/>
    </xf>
    <xf numFmtId="9" fontId="8" fillId="3" borderId="20" xfId="0" applyNumberFormat="1" applyFont="1" applyFill="1" applyBorder="1" applyAlignment="1">
      <alignment horizontal="right" vertical="center"/>
    </xf>
    <xf numFmtId="165" fontId="3" fillId="3" borderId="20" xfId="0" applyNumberFormat="1" applyFont="1" applyFill="1" applyBorder="1" applyAlignment="1">
      <alignment horizontal="right" vertical="center"/>
    </xf>
    <xf numFmtId="164" fontId="8" fillId="9" borderId="3" xfId="0" applyNumberFormat="1" applyFont="1" applyFill="1" applyBorder="1" applyAlignment="1">
      <alignment horizontal="right"/>
    </xf>
    <xf numFmtId="9" fontId="0" fillId="0" borderId="0" xfId="0" applyNumberFormat="1"/>
    <xf numFmtId="0" fontId="22" fillId="17" borderId="3" xfId="0" applyFont="1" applyFill="1" applyBorder="1" applyAlignment="1">
      <alignment horizontal="center"/>
    </xf>
    <xf numFmtId="9" fontId="10" fillId="17" borderId="0" xfId="0" applyNumberFormat="1" applyFont="1" applyFill="1"/>
    <xf numFmtId="164" fontId="10" fillId="17" borderId="0" xfId="0" applyNumberFormat="1" applyFont="1" applyFill="1"/>
    <xf numFmtId="9" fontId="10" fillId="17" borderId="3" xfId="0" applyNumberFormat="1" applyFont="1" applyFill="1" applyBorder="1"/>
    <xf numFmtId="164" fontId="10" fillId="17" borderId="3" xfId="0" applyNumberFormat="1" applyFont="1" applyFill="1" applyBorder="1"/>
    <xf numFmtId="0" fontId="2" fillId="0" borderId="3" xfId="0" applyFont="1" applyBorder="1" applyAlignment="1">
      <alignment horizontal="center"/>
    </xf>
    <xf numFmtId="41" fontId="0" fillId="0" borderId="1" xfId="1" applyFont="1" applyBorder="1" applyAlignment="1">
      <alignment horizontal="center"/>
    </xf>
    <xf numFmtId="0" fontId="6" fillId="10" borderId="10" xfId="0" applyFont="1" applyFill="1" applyBorder="1"/>
    <xf numFmtId="0" fontId="14" fillId="14" borderId="29" xfId="0" applyFont="1" applyFill="1" applyBorder="1" applyAlignment="1">
      <alignment horizontal="center" vertical="center"/>
    </xf>
    <xf numFmtId="0" fontId="14" fillId="14" borderId="30" xfId="0" applyFont="1" applyFill="1" applyBorder="1" applyAlignment="1">
      <alignment horizontal="center" vertical="center"/>
    </xf>
    <xf numFmtId="41" fontId="1" fillId="0" borderId="17" xfId="1" applyFont="1" applyBorder="1" applyAlignment="1">
      <alignment horizontal="center"/>
    </xf>
    <xf numFmtId="41" fontId="1" fillId="0" borderId="31" xfId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right" vertical="center"/>
    </xf>
    <xf numFmtId="41" fontId="2" fillId="0" borderId="20" xfId="1" applyFont="1" applyFill="1" applyBorder="1" applyAlignment="1" applyProtection="1">
      <alignment horizontal="center"/>
    </xf>
    <xf numFmtId="9" fontId="4" fillId="20" borderId="3" xfId="0" applyNumberFormat="1" applyFont="1" applyFill="1" applyBorder="1" applyAlignment="1">
      <alignment horizontal="right" vertical="center"/>
    </xf>
    <xf numFmtId="0" fontId="21" fillId="17" borderId="6" xfId="0" applyFont="1" applyFill="1" applyBorder="1" applyAlignment="1">
      <alignment horizontal="center"/>
    </xf>
    <xf numFmtId="164" fontId="0" fillId="0" borderId="32" xfId="0" applyNumberFormat="1" applyBorder="1"/>
    <xf numFmtId="0" fontId="21" fillId="9" borderId="6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41" fontId="12" fillId="9" borderId="3" xfId="0" applyNumberFormat="1" applyFont="1" applyFill="1" applyBorder="1"/>
    <xf numFmtId="9" fontId="17" fillId="20" borderId="3" xfId="2" applyFont="1" applyFill="1" applyBorder="1" applyAlignment="1" applyProtection="1">
      <alignment horizontal="right" vertical="center"/>
    </xf>
    <xf numFmtId="0" fontId="2" fillId="20" borderId="3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left" vertical="center"/>
    </xf>
    <xf numFmtId="164" fontId="2" fillId="20" borderId="3" xfId="0" applyNumberFormat="1" applyFont="1" applyFill="1" applyBorder="1" applyAlignment="1">
      <alignment horizontal="right"/>
    </xf>
    <xf numFmtId="9" fontId="17" fillId="20" borderId="3" xfId="0" applyNumberFormat="1" applyFont="1" applyFill="1" applyBorder="1" applyAlignment="1">
      <alignment horizontal="right" vertical="center"/>
    </xf>
    <xf numFmtId="0" fontId="18" fillId="20" borderId="5" xfId="0" applyFont="1" applyFill="1" applyBorder="1" applyAlignment="1">
      <alignment horizontal="left" vertical="center"/>
    </xf>
    <xf numFmtId="164" fontId="4" fillId="20" borderId="3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9" fontId="10" fillId="0" borderId="0" xfId="0" applyNumberFormat="1" applyFont="1"/>
    <xf numFmtId="0" fontId="22" fillId="0" borderId="0" xfId="0" applyFont="1" applyAlignment="1">
      <alignment horizontal="center"/>
    </xf>
    <xf numFmtId="164" fontId="10" fillId="0" borderId="0" xfId="0" applyNumberFormat="1" applyFont="1"/>
    <xf numFmtId="41" fontId="0" fillId="0" borderId="0" xfId="0" applyNumberFormat="1"/>
    <xf numFmtId="9" fontId="12" fillId="0" borderId="0" xfId="0" applyNumberFormat="1" applyFont="1"/>
    <xf numFmtId="41" fontId="12" fillId="0" borderId="0" xfId="0" applyNumberFormat="1" applyFont="1"/>
    <xf numFmtId="41" fontId="3" fillId="9" borderId="20" xfId="1" applyFont="1" applyFill="1" applyBorder="1" applyAlignment="1" applyProtection="1">
      <alignment horizontal="center" vertical="center"/>
    </xf>
    <xf numFmtId="1" fontId="2" fillId="20" borderId="3" xfId="0" applyNumberFormat="1" applyFont="1" applyFill="1" applyBorder="1" applyAlignment="1">
      <alignment horizontal="center"/>
    </xf>
    <xf numFmtId="1" fontId="2" fillId="20" borderId="3" xfId="1" applyNumberFormat="1" applyFont="1" applyFill="1" applyBorder="1" applyAlignment="1" applyProtection="1">
      <alignment horizontal="center"/>
    </xf>
    <xf numFmtId="0" fontId="18" fillId="20" borderId="1" xfId="0" applyFont="1" applyFill="1" applyBorder="1" applyAlignment="1">
      <alignment horizontal="left" vertical="center"/>
    </xf>
    <xf numFmtId="9" fontId="4" fillId="0" borderId="1" xfId="0" applyNumberFormat="1" applyFont="1" applyBorder="1" applyAlignment="1">
      <alignment horizontal="right" vertical="center"/>
    </xf>
    <xf numFmtId="166" fontId="0" fillId="0" borderId="3" xfId="0" applyNumberFormat="1" applyBorder="1"/>
    <xf numFmtId="6" fontId="0" fillId="0" borderId="3" xfId="0" applyNumberFormat="1" applyBorder="1"/>
    <xf numFmtId="41" fontId="4" fillId="0" borderId="20" xfId="1" applyFont="1" applyFill="1" applyBorder="1" applyAlignment="1" applyProtection="1">
      <alignment horizontal="center" vertical="center"/>
    </xf>
    <xf numFmtId="9" fontId="9" fillId="0" borderId="8" xfId="0" applyNumberFormat="1" applyFont="1" applyBorder="1" applyAlignment="1">
      <alignment horizontal="right" vertical="center"/>
    </xf>
    <xf numFmtId="41" fontId="4" fillId="20" borderId="3" xfId="1" applyFont="1" applyFill="1" applyBorder="1" applyAlignment="1">
      <alignment horizontal="center" vertical="center"/>
    </xf>
    <xf numFmtId="1" fontId="2" fillId="20" borderId="3" xfId="1" applyNumberFormat="1" applyFont="1" applyFill="1" applyBorder="1" applyAlignment="1">
      <alignment horizontal="center"/>
    </xf>
    <xf numFmtId="9" fontId="5" fillId="3" borderId="4" xfId="0" applyNumberFormat="1" applyFont="1" applyFill="1" applyBorder="1" applyAlignment="1">
      <alignment horizontal="right" vertical="center"/>
    </xf>
    <xf numFmtId="41" fontId="1" fillId="14" borderId="33" xfId="1" applyFont="1" applyFill="1" applyBorder="1" applyAlignment="1">
      <alignment horizontal="center"/>
    </xf>
    <xf numFmtId="41" fontId="1" fillId="16" borderId="4" xfId="1" applyFont="1" applyFill="1" applyBorder="1" applyAlignment="1">
      <alignment horizontal="center"/>
    </xf>
    <xf numFmtId="9" fontId="1" fillId="14" borderId="4" xfId="0" applyNumberFormat="1" applyFont="1" applyFill="1" applyBorder="1" applyAlignment="1">
      <alignment horizontal="right"/>
    </xf>
    <xf numFmtId="41" fontId="1" fillId="14" borderId="34" xfId="1" applyFont="1" applyFill="1" applyBorder="1" applyAlignment="1">
      <alignment horizontal="center"/>
    </xf>
    <xf numFmtId="9" fontId="8" fillId="9" borderId="4" xfId="0" applyNumberFormat="1" applyFont="1" applyFill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/>
    </xf>
    <xf numFmtId="164" fontId="20" fillId="14" borderId="4" xfId="0" applyNumberFormat="1" applyFont="1" applyFill="1" applyBorder="1" applyAlignment="1">
      <alignment horizontal="right"/>
    </xf>
    <xf numFmtId="9" fontId="20" fillId="14" borderId="4" xfId="0" applyNumberFormat="1" applyFont="1" applyFill="1" applyBorder="1" applyAlignment="1">
      <alignment horizontal="right"/>
    </xf>
    <xf numFmtId="164" fontId="8" fillId="9" borderId="4" xfId="0" applyNumberFormat="1" applyFont="1" applyFill="1" applyBorder="1" applyAlignment="1">
      <alignment horizontal="right"/>
    </xf>
    <xf numFmtId="164" fontId="12" fillId="9" borderId="4" xfId="0" applyNumberFormat="1" applyFont="1" applyFill="1" applyBorder="1" applyAlignment="1">
      <alignment horizontal="right"/>
    </xf>
    <xf numFmtId="164" fontId="1" fillId="14" borderId="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vertical="center"/>
    </xf>
    <xf numFmtId="41" fontId="4" fillId="20" borderId="3" xfId="1" applyFont="1" applyFill="1" applyBorder="1" applyAlignment="1">
      <alignment vertical="center"/>
    </xf>
    <xf numFmtId="41" fontId="5" fillId="2" borderId="20" xfId="1" applyFont="1" applyFill="1" applyBorder="1" applyAlignment="1" applyProtection="1">
      <alignment vertical="center"/>
    </xf>
    <xf numFmtId="0" fontId="3" fillId="3" borderId="3" xfId="0" applyFont="1" applyFill="1" applyBorder="1" applyAlignment="1">
      <alignment vertical="center"/>
    </xf>
    <xf numFmtId="41" fontId="5" fillId="3" borderId="20" xfId="1" applyFont="1" applyFill="1" applyBorder="1" applyAlignment="1" applyProtection="1">
      <alignment vertical="center"/>
    </xf>
    <xf numFmtId="164" fontId="2" fillId="14" borderId="3" xfId="0" applyNumberFormat="1" applyFont="1" applyFill="1" applyBorder="1" applyAlignment="1">
      <alignment horizontal="right"/>
    </xf>
    <xf numFmtId="167" fontId="0" fillId="0" borderId="0" xfId="7" applyNumberFormat="1" applyFont="1"/>
    <xf numFmtId="167" fontId="3" fillId="3" borderId="3" xfId="7" applyNumberFormat="1" applyFont="1" applyFill="1" applyBorder="1" applyAlignment="1" applyProtection="1">
      <alignment horizontal="center" vertical="center" wrapText="1"/>
    </xf>
    <xf numFmtId="167" fontId="3" fillId="3" borderId="3" xfId="7" applyNumberFormat="1" applyFont="1" applyFill="1" applyBorder="1" applyAlignment="1" applyProtection="1">
      <alignment horizontal="center" vertical="center"/>
    </xf>
    <xf numFmtId="167" fontId="4" fillId="0" borderId="3" xfId="7" applyNumberFormat="1" applyFont="1" applyFill="1" applyBorder="1" applyAlignment="1" applyProtection="1">
      <alignment horizontal="right"/>
    </xf>
    <xf numFmtId="167" fontId="3" fillId="2" borderId="20" xfId="7" applyNumberFormat="1" applyFont="1" applyFill="1" applyBorder="1" applyAlignment="1" applyProtection="1">
      <alignment horizontal="right" vertical="center"/>
    </xf>
    <xf numFmtId="167" fontId="0" fillId="0" borderId="0" xfId="7" applyNumberFormat="1" applyFont="1" applyBorder="1"/>
    <xf numFmtId="164" fontId="2" fillId="19" borderId="3" xfId="0" applyNumberFormat="1" applyFont="1" applyFill="1" applyBorder="1" applyAlignment="1">
      <alignment horizontal="right"/>
    </xf>
    <xf numFmtId="167" fontId="2" fillId="19" borderId="3" xfId="7" applyNumberFormat="1" applyFont="1" applyFill="1" applyBorder="1" applyAlignment="1" applyProtection="1">
      <alignment horizontal="right"/>
    </xf>
    <xf numFmtId="0" fontId="2" fillId="20" borderId="3" xfId="0" applyFont="1" applyFill="1" applyBorder="1" applyAlignment="1">
      <alignment horizontal="right"/>
    </xf>
    <xf numFmtId="41" fontId="2" fillId="20" borderId="3" xfId="1" applyFont="1" applyFill="1" applyBorder="1" applyAlignment="1">
      <alignment horizontal="right" vertical="top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2" borderId="4" xfId="0" applyFont="1" applyFill="1" applyBorder="1" applyAlignment="1">
      <alignment horizontal="center"/>
    </xf>
    <xf numFmtId="41" fontId="2" fillId="20" borderId="3" xfId="1" applyFont="1" applyFill="1" applyBorder="1" applyAlignment="1">
      <alignment horizontal="center"/>
    </xf>
    <xf numFmtId="41" fontId="4" fillId="19" borderId="3" xfId="1" applyFont="1" applyFill="1" applyBorder="1" applyAlignment="1">
      <alignment horizontal="center" vertical="center"/>
    </xf>
    <xf numFmtId="164" fontId="4" fillId="19" borderId="3" xfId="0" applyNumberFormat="1" applyFont="1" applyFill="1" applyBorder="1" applyAlignment="1">
      <alignment horizontal="right"/>
    </xf>
    <xf numFmtId="164" fontId="4" fillId="20" borderId="20" xfId="0" applyNumberFormat="1" applyFont="1" applyFill="1" applyBorder="1" applyAlignment="1">
      <alignment horizontal="right"/>
    </xf>
    <xf numFmtId="164" fontId="4" fillId="19" borderId="20" xfId="0" applyNumberFormat="1" applyFont="1" applyFill="1" applyBorder="1" applyAlignment="1">
      <alignment horizontal="right"/>
    </xf>
    <xf numFmtId="164" fontId="2" fillId="20" borderId="20" xfId="0" applyNumberFormat="1" applyFont="1" applyFill="1" applyBorder="1" applyAlignment="1">
      <alignment horizontal="right"/>
    </xf>
    <xf numFmtId="9" fontId="4" fillId="20" borderId="0" xfId="0" applyNumberFormat="1" applyFont="1" applyFill="1" applyAlignment="1">
      <alignment horizontal="right" vertical="center"/>
    </xf>
    <xf numFmtId="164" fontId="19" fillId="0" borderId="20" xfId="0" applyNumberFormat="1" applyFont="1" applyBorder="1" applyAlignment="1">
      <alignment horizontal="right"/>
    </xf>
    <xf numFmtId="9" fontId="4" fillId="0" borderId="0" xfId="0" applyNumberFormat="1" applyFont="1" applyAlignment="1">
      <alignment horizontal="right" vertical="center"/>
    </xf>
    <xf numFmtId="164" fontId="4" fillId="0" borderId="20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 vertic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35" xfId="0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20" fillId="21" borderId="23" xfId="0" applyFont="1" applyFill="1" applyBorder="1" applyAlignment="1">
      <alignment horizontal="center"/>
    </xf>
    <xf numFmtId="0" fontId="20" fillId="21" borderId="24" xfId="0" applyFont="1" applyFill="1" applyBorder="1" applyAlignment="1">
      <alignment horizontal="center"/>
    </xf>
    <xf numFmtId="0" fontId="20" fillId="21" borderId="25" xfId="0" applyFont="1" applyFill="1" applyBorder="1" applyAlignment="1">
      <alignment horizontal="center"/>
    </xf>
    <xf numFmtId="0" fontId="20" fillId="5" borderId="23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0" fontId="1" fillId="21" borderId="23" xfId="0" applyFont="1" applyFill="1" applyBorder="1" applyAlignment="1">
      <alignment horizontal="center"/>
    </xf>
    <xf numFmtId="0" fontId="1" fillId="21" borderId="24" xfId="0" applyFont="1" applyFill="1" applyBorder="1" applyAlignment="1">
      <alignment horizontal="center"/>
    </xf>
    <xf numFmtId="0" fontId="1" fillId="21" borderId="25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41" fontId="2" fillId="0" borderId="20" xfId="1" applyFont="1" applyBorder="1" applyAlignment="1">
      <alignment horizontal="center"/>
    </xf>
    <xf numFmtId="41" fontId="4" fillId="20" borderId="20" xfId="1" applyFont="1" applyFill="1" applyBorder="1" applyAlignment="1">
      <alignment horizontal="center" vertical="center"/>
    </xf>
    <xf numFmtId="9" fontId="4" fillId="0" borderId="0" xfId="0" applyNumberFormat="1" applyFont="1" applyBorder="1" applyAlignment="1">
      <alignment horizontal="right" vertical="center"/>
    </xf>
    <xf numFmtId="41" fontId="2" fillId="0" borderId="20" xfId="1" applyFont="1" applyFill="1" applyBorder="1" applyAlignment="1">
      <alignment horizontal="center"/>
    </xf>
    <xf numFmtId="41" fontId="4" fillId="20" borderId="20" xfId="1" applyFont="1" applyFill="1" applyBorder="1" applyAlignment="1">
      <alignment vertical="center"/>
    </xf>
    <xf numFmtId="9" fontId="4" fillId="0" borderId="4" xfId="0" applyNumberFormat="1" applyFont="1" applyBorder="1" applyAlignment="1">
      <alignment horizontal="right" vertical="center"/>
    </xf>
    <xf numFmtId="41" fontId="4" fillId="0" borderId="8" xfId="1" applyFont="1" applyFill="1" applyBorder="1" applyAlignment="1" applyProtection="1">
      <alignment horizontal="center" vertical="center"/>
    </xf>
    <xf numFmtId="9" fontId="9" fillId="0" borderId="20" xfId="0" applyNumberFormat="1" applyFont="1" applyBorder="1" applyAlignment="1">
      <alignment horizontal="right" vertical="center"/>
    </xf>
    <xf numFmtId="41" fontId="0" fillId="0" borderId="8" xfId="1" applyFont="1" applyBorder="1" applyAlignment="1">
      <alignment horizontal="center"/>
    </xf>
    <xf numFmtId="41" fontId="1" fillId="0" borderId="9" xfId="1" applyFont="1" applyBorder="1" applyAlignment="1">
      <alignment horizontal="center"/>
    </xf>
    <xf numFmtId="41" fontId="1" fillId="0" borderId="4" xfId="1" applyFont="1" applyBorder="1" applyAlignment="1">
      <alignment horizontal="center"/>
    </xf>
    <xf numFmtId="9" fontId="1" fillId="0" borderId="4" xfId="0" applyNumberFormat="1" applyFont="1" applyBorder="1" applyAlignment="1">
      <alignment horizontal="right"/>
    </xf>
    <xf numFmtId="41" fontId="1" fillId="0" borderId="7" xfId="1" applyFont="1" applyBorder="1" applyAlignment="1">
      <alignment horizontal="center"/>
    </xf>
    <xf numFmtId="164" fontId="4" fillId="0" borderId="20" xfId="0" applyNumberFormat="1" applyFont="1" applyBorder="1" applyAlignment="1">
      <alignment horizontal="right" vertical="center"/>
    </xf>
    <xf numFmtId="167" fontId="4" fillId="0" borderId="20" xfId="7" applyNumberFormat="1" applyFont="1" applyFill="1" applyBorder="1" applyAlignment="1" applyProtection="1">
      <alignment horizontal="right"/>
    </xf>
    <xf numFmtId="166" fontId="0" fillId="0" borderId="20" xfId="0" applyNumberForma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 vertical="center"/>
    </xf>
    <xf numFmtId="9" fontId="4" fillId="0" borderId="20" xfId="0" applyNumberFormat="1" applyFont="1" applyBorder="1" applyAlignment="1">
      <alignment horizontal="right" vertical="center"/>
    </xf>
    <xf numFmtId="164" fontId="20" fillId="0" borderId="20" xfId="0" applyNumberFormat="1" applyFont="1" applyBorder="1" applyAlignment="1">
      <alignment horizontal="right"/>
    </xf>
    <xf numFmtId="164" fontId="20" fillId="0" borderId="4" xfId="0" applyNumberFormat="1" applyFont="1" applyBorder="1" applyAlignment="1">
      <alignment horizontal="right"/>
    </xf>
    <xf numFmtId="9" fontId="20" fillId="0" borderId="4" xfId="0" applyNumberFormat="1" applyFont="1" applyBorder="1" applyAlignment="1">
      <alignment horizontal="right"/>
    </xf>
    <xf numFmtId="6" fontId="0" fillId="0" borderId="20" xfId="0" applyNumberFormat="1" applyBorder="1"/>
    <xf numFmtId="164" fontId="19" fillId="0" borderId="4" xfId="0" applyNumberFormat="1" applyFont="1" applyBorder="1" applyAlignment="1">
      <alignment horizontal="right"/>
    </xf>
    <xf numFmtId="9" fontId="4" fillId="0" borderId="19" xfId="0" applyNumberFormat="1" applyFont="1" applyBorder="1" applyAlignment="1">
      <alignment horizontal="right" vertical="center"/>
    </xf>
    <xf numFmtId="165" fontId="4" fillId="0" borderId="19" xfId="0" applyNumberFormat="1" applyFont="1" applyBorder="1" applyAlignment="1">
      <alignment horizontal="right" vertical="center"/>
    </xf>
  </cellXfs>
  <cellStyles count="8">
    <cellStyle name="Millares [0]" xfId="1" builtinId="6"/>
    <cellStyle name="Millares [0] 2" xfId="4" xr:uid="{BD7EC646-1B91-47C4-9652-741026EB708B}"/>
    <cellStyle name="Millares [0] 3" xfId="6" xr:uid="{6787669A-14D2-4427-A4E6-0347DC6452D4}"/>
    <cellStyle name="Moneda" xfId="7" builtinId="4"/>
    <cellStyle name="Moneda [0] 2" xfId="5" xr:uid="{70838FF6-0EE1-4E37-8ADA-2E1C78D4A12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FFFFCC"/>
      <color rgb="FF66FF33"/>
      <color rgb="FF008000"/>
      <color rgb="FFFF6600"/>
      <color rgb="FFFFFF99"/>
      <color rgb="FFCC66FF"/>
      <color rgb="FF6699FF"/>
      <color rgb="FF33CCFF"/>
      <color rgb="FF00CC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AB38"/>
  <sheetViews>
    <sheetView topLeftCell="A12" zoomScaleNormal="100" workbookViewId="0">
      <pane xSplit="2" topLeftCell="C1" activePane="topRight" state="frozen"/>
      <selection pane="topRight" activeCell="G30" sqref="G30"/>
    </sheetView>
  </sheetViews>
  <sheetFormatPr baseColWidth="10" defaultRowHeight="15" x14ac:dyDescent="0.25"/>
  <cols>
    <col min="1" max="1" width="1.42578125" customWidth="1"/>
    <col min="2" max="2" width="17.5703125" bestFit="1" customWidth="1"/>
    <col min="3" max="3" width="11.42578125" style="15" customWidth="1"/>
    <col min="4" max="4" width="12.5703125" bestFit="1" customWidth="1"/>
    <col min="5" max="5" width="11.5703125" customWidth="1"/>
    <col min="6" max="6" width="11.42578125" customWidth="1"/>
    <col min="7" max="7" width="12.5703125" customWidth="1"/>
    <col min="8" max="8" width="10.5703125" bestFit="1" customWidth="1"/>
    <col min="9" max="9" width="10.28515625" bestFit="1" customWidth="1"/>
    <col min="10" max="10" width="12.5703125" bestFit="1" customWidth="1"/>
    <col min="11" max="11" width="10.5703125" bestFit="1" customWidth="1"/>
    <col min="12" max="12" width="10.28515625" bestFit="1" customWidth="1"/>
    <col min="13" max="13" width="12.5703125" bestFit="1" customWidth="1"/>
    <col min="14" max="14" width="10.5703125" bestFit="1" customWidth="1"/>
    <col min="15" max="15" width="10.28515625" bestFit="1" customWidth="1"/>
    <col min="16" max="16" width="12.5703125" bestFit="1" customWidth="1"/>
    <col min="17" max="17" width="10.5703125" bestFit="1" customWidth="1"/>
    <col min="18" max="18" width="10.28515625" bestFit="1" customWidth="1"/>
    <col min="19" max="19" width="12.5703125" bestFit="1" customWidth="1"/>
    <col min="20" max="20" width="10.5703125" bestFit="1" customWidth="1"/>
    <col min="21" max="21" width="10.28515625" bestFit="1" customWidth="1"/>
    <col min="22" max="22" width="12.5703125" bestFit="1" customWidth="1"/>
    <col min="23" max="23" width="10.5703125" bestFit="1" customWidth="1"/>
    <col min="24" max="24" width="9.7109375" style="15" bestFit="1" customWidth="1"/>
    <col min="25" max="25" width="10.85546875" bestFit="1" customWidth="1"/>
    <col min="26" max="26" width="12.5703125" bestFit="1" customWidth="1"/>
    <col min="27" max="27" width="10.5703125" bestFit="1" customWidth="1"/>
    <col min="28" max="28" width="9.7109375" bestFit="1" customWidth="1"/>
    <col min="29" max="29" width="4.28515625" bestFit="1" customWidth="1"/>
  </cols>
  <sheetData>
    <row r="1" spans="2:25" ht="15.75" thickBot="1" x14ac:dyDescent="0.3"/>
    <row r="2" spans="2:25" ht="19.5" thickBot="1" x14ac:dyDescent="0.35">
      <c r="B2" s="191" t="s">
        <v>42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3"/>
    </row>
    <row r="3" spans="2:25" x14ac:dyDescent="0.25">
      <c r="B3" s="194" t="s">
        <v>0</v>
      </c>
      <c r="C3" s="184" t="s">
        <v>9</v>
      </c>
      <c r="D3" s="184"/>
      <c r="E3" s="185"/>
      <c r="F3" s="177" t="s">
        <v>34</v>
      </c>
      <c r="G3" s="178"/>
      <c r="H3" s="179"/>
      <c r="I3" s="196" t="s">
        <v>36</v>
      </c>
      <c r="J3" s="197"/>
      <c r="K3" s="198"/>
      <c r="L3" s="199" t="s">
        <v>37</v>
      </c>
      <c r="M3" s="200"/>
      <c r="N3" s="201"/>
      <c r="O3" s="202" t="s">
        <v>12</v>
      </c>
      <c r="P3" s="203"/>
      <c r="Q3" s="204"/>
      <c r="R3" s="177" t="s">
        <v>13</v>
      </c>
      <c r="S3" s="178"/>
      <c r="T3" s="179"/>
      <c r="U3" s="205" t="s">
        <v>25</v>
      </c>
      <c r="V3" s="206"/>
      <c r="W3" s="206"/>
      <c r="X3" s="206"/>
    </row>
    <row r="4" spans="2:25" x14ac:dyDescent="0.25">
      <c r="B4" s="195"/>
      <c r="C4" s="58" t="s">
        <v>11</v>
      </c>
      <c r="D4" s="59" t="s">
        <v>7</v>
      </c>
      <c r="E4" s="2" t="s">
        <v>8</v>
      </c>
      <c r="F4" s="60" t="s">
        <v>11</v>
      </c>
      <c r="G4" s="146" t="s">
        <v>7</v>
      </c>
      <c r="H4" s="6" t="s">
        <v>8</v>
      </c>
      <c r="I4" s="59" t="s">
        <v>11</v>
      </c>
      <c r="J4" s="59" t="s">
        <v>7</v>
      </c>
      <c r="K4" s="2" t="s">
        <v>8</v>
      </c>
      <c r="L4" s="61" t="s">
        <v>11</v>
      </c>
      <c r="M4" s="61" t="s">
        <v>7</v>
      </c>
      <c r="N4" s="6" t="s">
        <v>8</v>
      </c>
      <c r="O4" s="59" t="s">
        <v>11</v>
      </c>
      <c r="P4" s="59" t="s">
        <v>7</v>
      </c>
      <c r="Q4" s="2" t="s">
        <v>8</v>
      </c>
      <c r="R4" s="61" t="s">
        <v>11</v>
      </c>
      <c r="S4" s="61" t="s">
        <v>7</v>
      </c>
      <c r="T4" s="6" t="s">
        <v>8</v>
      </c>
      <c r="U4" s="59" t="s">
        <v>11</v>
      </c>
      <c r="V4" s="59" t="s">
        <v>7</v>
      </c>
      <c r="W4" s="2" t="s">
        <v>8</v>
      </c>
      <c r="X4" s="9" t="s">
        <v>24</v>
      </c>
    </row>
    <row r="5" spans="2:25" x14ac:dyDescent="0.25">
      <c r="B5" s="38" t="s">
        <v>1</v>
      </c>
      <c r="C5" s="110">
        <v>96</v>
      </c>
      <c r="D5" s="162">
        <v>120</v>
      </c>
      <c r="E5" s="109">
        <f t="shared" ref="E5:E14" si="0">+C5/D5</f>
        <v>0.8</v>
      </c>
      <c r="F5" s="124">
        <v>118</v>
      </c>
      <c r="G5" s="162">
        <v>120</v>
      </c>
      <c r="H5" s="109">
        <f>+F5/G5</f>
        <v>0.98333333333333328</v>
      </c>
      <c r="I5" s="160">
        <v>121</v>
      </c>
      <c r="J5" s="162">
        <v>120</v>
      </c>
      <c r="K5" s="103">
        <f>+I5/J5</f>
        <v>1.0083333333333333</v>
      </c>
      <c r="L5" s="25">
        <v>93</v>
      </c>
      <c r="M5" s="162">
        <v>120</v>
      </c>
      <c r="N5" s="30">
        <f t="shared" ref="N5:N11" si="1">+L5/M5</f>
        <v>0.77500000000000002</v>
      </c>
      <c r="O5" s="21">
        <v>88</v>
      </c>
      <c r="P5" s="162">
        <v>120</v>
      </c>
      <c r="Q5" s="30">
        <f t="shared" ref="Q5:Q14" si="2">+O5/P5</f>
        <v>0.73333333333333328</v>
      </c>
      <c r="R5" s="90">
        <v>114</v>
      </c>
      <c r="S5" s="162">
        <v>120</v>
      </c>
      <c r="T5" s="30">
        <f t="shared" ref="T5:T14" si="3">+R5/S5</f>
        <v>0.95</v>
      </c>
      <c r="U5" s="21">
        <f t="shared" ref="U5:U14" si="4">+C5+F5+I5+L5+O5+R5</f>
        <v>630</v>
      </c>
      <c r="V5" s="23">
        <f t="shared" ref="V5:V14" si="5">+D5+G5+J5+M5+P5+S5</f>
        <v>720</v>
      </c>
      <c r="W5" s="69">
        <f t="shared" ref="W5:W14" si="6">+U5/V5</f>
        <v>0.875</v>
      </c>
      <c r="X5" s="20">
        <f>+U5/3</f>
        <v>210</v>
      </c>
    </row>
    <row r="6" spans="2:25" x14ac:dyDescent="0.25">
      <c r="B6" s="38" t="s">
        <v>2</v>
      </c>
      <c r="C6" s="110">
        <v>31</v>
      </c>
      <c r="D6" s="162">
        <v>40</v>
      </c>
      <c r="E6" s="109">
        <f t="shared" si="0"/>
        <v>0.77500000000000002</v>
      </c>
      <c r="F6" s="124">
        <v>41</v>
      </c>
      <c r="G6" s="162">
        <v>45</v>
      </c>
      <c r="H6" s="109">
        <f t="shared" ref="H6:H14" si="7">+F6/G6</f>
        <v>0.91111111111111109</v>
      </c>
      <c r="I6" s="160">
        <v>33</v>
      </c>
      <c r="J6" s="162">
        <v>45</v>
      </c>
      <c r="K6" s="103">
        <f>+I6/J6</f>
        <v>0.73333333333333328</v>
      </c>
      <c r="L6" s="25">
        <v>28</v>
      </c>
      <c r="M6" s="162">
        <v>45</v>
      </c>
      <c r="N6" s="30">
        <f t="shared" si="1"/>
        <v>0.62222222222222223</v>
      </c>
      <c r="O6" s="21">
        <v>27</v>
      </c>
      <c r="P6" s="162">
        <v>45</v>
      </c>
      <c r="Q6" s="30">
        <f t="shared" si="2"/>
        <v>0.6</v>
      </c>
      <c r="R6" s="90">
        <v>34</v>
      </c>
      <c r="S6" s="162">
        <v>45</v>
      </c>
      <c r="T6" s="30">
        <f t="shared" si="3"/>
        <v>0.75555555555555554</v>
      </c>
      <c r="U6" s="21">
        <f t="shared" si="4"/>
        <v>194</v>
      </c>
      <c r="V6" s="23">
        <f t="shared" si="5"/>
        <v>265</v>
      </c>
      <c r="W6" s="69">
        <f t="shared" si="6"/>
        <v>0.73207547169811316</v>
      </c>
      <c r="X6" s="20">
        <f t="shared" ref="X6:X14" si="8">+U6/3</f>
        <v>64.666666666666671</v>
      </c>
    </row>
    <row r="7" spans="2:25" x14ac:dyDescent="0.25">
      <c r="B7" s="38" t="s">
        <v>3</v>
      </c>
      <c r="C7" s="110">
        <v>25</v>
      </c>
      <c r="D7" s="162">
        <v>40</v>
      </c>
      <c r="E7" s="109">
        <f t="shared" si="0"/>
        <v>0.625</v>
      </c>
      <c r="F7" s="124">
        <v>32</v>
      </c>
      <c r="G7" s="162">
        <v>45</v>
      </c>
      <c r="H7" s="109">
        <f t="shared" si="7"/>
        <v>0.71111111111111114</v>
      </c>
      <c r="I7" s="160">
        <v>33</v>
      </c>
      <c r="J7" s="162">
        <v>45</v>
      </c>
      <c r="K7" s="103">
        <f t="shared" ref="K7:K14" si="9">+I7/J7</f>
        <v>0.73333333333333328</v>
      </c>
      <c r="L7" s="25">
        <v>34</v>
      </c>
      <c r="M7" s="162">
        <v>45</v>
      </c>
      <c r="N7" s="30">
        <f t="shared" si="1"/>
        <v>0.75555555555555554</v>
      </c>
      <c r="O7" s="21">
        <v>33</v>
      </c>
      <c r="P7" s="162">
        <v>45</v>
      </c>
      <c r="Q7" s="30">
        <f t="shared" si="2"/>
        <v>0.73333333333333328</v>
      </c>
      <c r="R7" s="90">
        <v>29</v>
      </c>
      <c r="S7" s="162">
        <v>45</v>
      </c>
      <c r="T7" s="30">
        <f t="shared" si="3"/>
        <v>0.64444444444444449</v>
      </c>
      <c r="U7" s="21">
        <f t="shared" si="4"/>
        <v>186</v>
      </c>
      <c r="V7" s="23">
        <f t="shared" si="5"/>
        <v>265</v>
      </c>
      <c r="W7" s="69">
        <f t="shared" si="6"/>
        <v>0.70188679245283014</v>
      </c>
      <c r="X7" s="20">
        <f t="shared" si="8"/>
        <v>62</v>
      </c>
    </row>
    <row r="8" spans="2:25" x14ac:dyDescent="0.25">
      <c r="B8" s="38" t="s">
        <v>4</v>
      </c>
      <c r="C8" s="110">
        <v>27</v>
      </c>
      <c r="D8" s="162">
        <v>55</v>
      </c>
      <c r="E8" s="109">
        <f t="shared" si="0"/>
        <v>0.49090909090909091</v>
      </c>
      <c r="F8" s="124">
        <v>31</v>
      </c>
      <c r="G8" s="162">
        <v>60</v>
      </c>
      <c r="H8" s="109">
        <f t="shared" si="7"/>
        <v>0.51666666666666672</v>
      </c>
      <c r="I8" s="160">
        <v>50</v>
      </c>
      <c r="J8" s="162">
        <v>60</v>
      </c>
      <c r="K8" s="103">
        <f t="shared" si="9"/>
        <v>0.83333333333333337</v>
      </c>
      <c r="L8" s="25">
        <v>35</v>
      </c>
      <c r="M8" s="162">
        <v>60</v>
      </c>
      <c r="N8" s="30">
        <f t="shared" si="1"/>
        <v>0.58333333333333337</v>
      </c>
      <c r="O8" s="21">
        <v>31</v>
      </c>
      <c r="P8" s="162">
        <v>60</v>
      </c>
      <c r="Q8" s="30">
        <f t="shared" si="2"/>
        <v>0.51666666666666672</v>
      </c>
      <c r="R8" s="90">
        <v>32</v>
      </c>
      <c r="S8" s="162">
        <v>60</v>
      </c>
      <c r="T8" s="30">
        <f t="shared" si="3"/>
        <v>0.53333333333333333</v>
      </c>
      <c r="U8" s="21">
        <f t="shared" si="4"/>
        <v>206</v>
      </c>
      <c r="V8" s="23">
        <f t="shared" si="5"/>
        <v>355</v>
      </c>
      <c r="W8" s="69">
        <f t="shared" si="6"/>
        <v>0.58028169014084507</v>
      </c>
      <c r="X8" s="20">
        <f t="shared" si="8"/>
        <v>68.666666666666671</v>
      </c>
    </row>
    <row r="9" spans="2:25" x14ac:dyDescent="0.25">
      <c r="B9" s="38" t="s">
        <v>5</v>
      </c>
      <c r="C9" s="110">
        <v>31</v>
      </c>
      <c r="D9" s="163">
        <v>55</v>
      </c>
      <c r="E9" s="109">
        <f t="shared" si="0"/>
        <v>0.5636363636363636</v>
      </c>
      <c r="F9" s="124">
        <v>52</v>
      </c>
      <c r="G9" s="163">
        <v>60</v>
      </c>
      <c r="H9" s="109">
        <f t="shared" si="7"/>
        <v>0.8666666666666667</v>
      </c>
      <c r="I9" s="160">
        <v>63</v>
      </c>
      <c r="J9" s="163">
        <v>60</v>
      </c>
      <c r="K9" s="103">
        <f t="shared" si="9"/>
        <v>1.05</v>
      </c>
      <c r="L9" s="25">
        <v>60</v>
      </c>
      <c r="M9" s="163">
        <v>60</v>
      </c>
      <c r="N9" s="30">
        <f t="shared" si="1"/>
        <v>1</v>
      </c>
      <c r="O9" s="21">
        <v>52</v>
      </c>
      <c r="P9" s="163">
        <v>60</v>
      </c>
      <c r="Q9" s="30">
        <f t="shared" si="2"/>
        <v>0.8666666666666667</v>
      </c>
      <c r="R9" s="90">
        <v>45</v>
      </c>
      <c r="S9" s="163">
        <v>60</v>
      </c>
      <c r="T9" s="30">
        <f t="shared" si="3"/>
        <v>0.75</v>
      </c>
      <c r="U9" s="21">
        <f t="shared" si="4"/>
        <v>303</v>
      </c>
      <c r="V9" s="23">
        <f t="shared" si="5"/>
        <v>355</v>
      </c>
      <c r="W9" s="69">
        <f t="shared" si="6"/>
        <v>0.85352112676056335</v>
      </c>
      <c r="X9" s="20">
        <f t="shared" si="8"/>
        <v>101</v>
      </c>
    </row>
    <row r="10" spans="2:25" x14ac:dyDescent="0.25">
      <c r="B10" s="38" t="s">
        <v>30</v>
      </c>
      <c r="C10" s="110">
        <v>25</v>
      </c>
      <c r="D10" s="164">
        <v>45</v>
      </c>
      <c r="E10" s="109">
        <f t="shared" si="0"/>
        <v>0.55555555555555558</v>
      </c>
      <c r="F10" s="124">
        <v>42</v>
      </c>
      <c r="G10" s="164">
        <v>45</v>
      </c>
      <c r="H10" s="109">
        <f t="shared" si="7"/>
        <v>0.93333333333333335</v>
      </c>
      <c r="I10" s="160">
        <v>36</v>
      </c>
      <c r="J10" s="164">
        <v>45</v>
      </c>
      <c r="K10" s="103">
        <f t="shared" si="9"/>
        <v>0.8</v>
      </c>
      <c r="L10" s="25">
        <v>27</v>
      </c>
      <c r="M10" s="164">
        <v>45</v>
      </c>
      <c r="N10" s="30">
        <f t="shared" si="1"/>
        <v>0.6</v>
      </c>
      <c r="O10" s="21">
        <v>30</v>
      </c>
      <c r="P10" s="164">
        <v>45</v>
      </c>
      <c r="Q10" s="30">
        <f t="shared" si="2"/>
        <v>0.66666666666666663</v>
      </c>
      <c r="R10" s="90">
        <v>35</v>
      </c>
      <c r="S10" s="164">
        <v>45</v>
      </c>
      <c r="T10" s="30">
        <f t="shared" si="3"/>
        <v>0.77777777777777779</v>
      </c>
      <c r="U10" s="21">
        <f t="shared" si="4"/>
        <v>195</v>
      </c>
      <c r="V10" s="23">
        <f t="shared" si="5"/>
        <v>270</v>
      </c>
      <c r="W10" s="69">
        <f t="shared" si="6"/>
        <v>0.72222222222222221</v>
      </c>
      <c r="X10" s="20">
        <f t="shared" si="8"/>
        <v>65</v>
      </c>
    </row>
    <row r="11" spans="2:25" x14ac:dyDescent="0.25">
      <c r="B11" s="38" t="s">
        <v>31</v>
      </c>
      <c r="C11" s="110">
        <v>21</v>
      </c>
      <c r="D11" s="164">
        <v>40</v>
      </c>
      <c r="E11" s="109">
        <f t="shared" si="0"/>
        <v>0.52500000000000002</v>
      </c>
      <c r="F11" s="125">
        <v>32</v>
      </c>
      <c r="G11" s="164">
        <v>50</v>
      </c>
      <c r="H11" s="109">
        <f t="shared" si="7"/>
        <v>0.64</v>
      </c>
      <c r="I11" s="161">
        <v>28</v>
      </c>
      <c r="J11" s="164">
        <v>50</v>
      </c>
      <c r="K11" s="103">
        <f t="shared" si="9"/>
        <v>0.56000000000000005</v>
      </c>
      <c r="L11" s="25">
        <v>21</v>
      </c>
      <c r="M11" s="164">
        <v>50</v>
      </c>
      <c r="N11" s="30">
        <f t="shared" si="1"/>
        <v>0.42</v>
      </c>
      <c r="O11" s="21">
        <v>16</v>
      </c>
      <c r="P11" s="164">
        <v>50</v>
      </c>
      <c r="Q11" s="30">
        <f t="shared" si="2"/>
        <v>0.32</v>
      </c>
      <c r="R11" s="90">
        <v>22</v>
      </c>
      <c r="S11" s="164">
        <v>50</v>
      </c>
      <c r="T11" s="30">
        <f t="shared" si="3"/>
        <v>0.44</v>
      </c>
      <c r="U11" s="21">
        <f t="shared" si="4"/>
        <v>140</v>
      </c>
      <c r="V11" s="23">
        <f t="shared" si="5"/>
        <v>290</v>
      </c>
      <c r="W11" s="69">
        <f t="shared" si="6"/>
        <v>0.48275862068965519</v>
      </c>
      <c r="X11" s="20">
        <f t="shared" si="8"/>
        <v>46.666666666666664</v>
      </c>
    </row>
    <row r="12" spans="2:25" x14ac:dyDescent="0.25">
      <c r="B12" s="38" t="s">
        <v>35</v>
      </c>
      <c r="C12" s="110">
        <v>21</v>
      </c>
      <c r="D12" s="164">
        <v>40</v>
      </c>
      <c r="E12" s="109">
        <f t="shared" si="0"/>
        <v>0.52500000000000002</v>
      </c>
      <c r="F12" s="133">
        <v>26</v>
      </c>
      <c r="G12" s="164">
        <v>40</v>
      </c>
      <c r="H12" s="109">
        <f t="shared" si="7"/>
        <v>0.65</v>
      </c>
      <c r="I12" s="161">
        <v>25</v>
      </c>
      <c r="J12" s="164">
        <v>40</v>
      </c>
      <c r="K12" s="103">
        <f t="shared" si="9"/>
        <v>0.625</v>
      </c>
      <c r="L12" s="25">
        <v>28</v>
      </c>
      <c r="M12" s="164">
        <v>40</v>
      </c>
      <c r="N12" s="30">
        <f>+L12/M12</f>
        <v>0.7</v>
      </c>
      <c r="O12" s="25">
        <v>40</v>
      </c>
      <c r="P12" s="164">
        <v>40</v>
      </c>
      <c r="Q12" s="30">
        <f t="shared" si="2"/>
        <v>1</v>
      </c>
      <c r="R12" s="21">
        <v>33</v>
      </c>
      <c r="S12" s="164">
        <v>40</v>
      </c>
      <c r="T12" s="30">
        <f t="shared" si="3"/>
        <v>0.82499999999999996</v>
      </c>
      <c r="U12" s="21">
        <f t="shared" si="4"/>
        <v>173</v>
      </c>
      <c r="V12" s="23">
        <f t="shared" si="5"/>
        <v>240</v>
      </c>
      <c r="W12" s="69">
        <f t="shared" si="6"/>
        <v>0.72083333333333333</v>
      </c>
      <c r="X12" s="20">
        <f t="shared" si="8"/>
        <v>57.666666666666664</v>
      </c>
    </row>
    <row r="13" spans="2:25" x14ac:dyDescent="0.25">
      <c r="B13" s="38" t="s">
        <v>39</v>
      </c>
      <c r="C13" s="110">
        <v>24</v>
      </c>
      <c r="D13" s="164">
        <v>35</v>
      </c>
      <c r="E13" s="109">
        <f t="shared" si="0"/>
        <v>0.68571428571428572</v>
      </c>
      <c r="F13" s="133">
        <v>28</v>
      </c>
      <c r="G13" s="164">
        <v>45</v>
      </c>
      <c r="H13" s="109">
        <f t="shared" si="7"/>
        <v>0.62222222222222223</v>
      </c>
      <c r="I13" s="161">
        <v>29</v>
      </c>
      <c r="J13" s="164">
        <v>45</v>
      </c>
      <c r="K13" s="103">
        <f t="shared" si="9"/>
        <v>0.64444444444444449</v>
      </c>
      <c r="L13" s="25">
        <v>36</v>
      </c>
      <c r="M13" s="164">
        <v>45</v>
      </c>
      <c r="N13" s="30">
        <f t="shared" ref="N13:N14" si="10">+L13/M13</f>
        <v>0.8</v>
      </c>
      <c r="O13" s="25">
        <v>28</v>
      </c>
      <c r="P13" s="164">
        <v>45</v>
      </c>
      <c r="Q13" s="30">
        <f t="shared" si="2"/>
        <v>0.62222222222222223</v>
      </c>
      <c r="R13" s="21">
        <v>25</v>
      </c>
      <c r="S13" s="164">
        <v>45</v>
      </c>
      <c r="T13" s="30">
        <f t="shared" si="3"/>
        <v>0.55555555555555558</v>
      </c>
      <c r="U13" s="21">
        <f t="shared" si="4"/>
        <v>170</v>
      </c>
      <c r="V13" s="23">
        <f t="shared" si="5"/>
        <v>260</v>
      </c>
      <c r="W13" s="69">
        <f t="shared" si="6"/>
        <v>0.65384615384615385</v>
      </c>
      <c r="X13" s="20">
        <f t="shared" si="8"/>
        <v>56.666666666666664</v>
      </c>
    </row>
    <row r="14" spans="2:25" x14ac:dyDescent="0.25">
      <c r="B14" s="38" t="s">
        <v>40</v>
      </c>
      <c r="C14" s="166">
        <v>0</v>
      </c>
      <c r="D14" s="167"/>
      <c r="E14" s="109" t="e">
        <f t="shared" si="0"/>
        <v>#DIV/0!</v>
      </c>
      <c r="F14" s="133"/>
      <c r="G14" s="167">
        <v>50</v>
      </c>
      <c r="H14" s="109">
        <f t="shared" si="7"/>
        <v>0</v>
      </c>
      <c r="I14" s="161">
        <v>3</v>
      </c>
      <c r="J14" s="167">
        <v>50</v>
      </c>
      <c r="K14" s="103">
        <f t="shared" si="9"/>
        <v>0.06</v>
      </c>
      <c r="L14" s="25">
        <v>36</v>
      </c>
      <c r="M14" s="167">
        <v>50</v>
      </c>
      <c r="N14" s="30">
        <f t="shared" si="10"/>
        <v>0.72</v>
      </c>
      <c r="O14" s="25">
        <v>29</v>
      </c>
      <c r="P14" s="167">
        <v>50</v>
      </c>
      <c r="Q14" s="30">
        <f t="shared" si="2"/>
        <v>0.57999999999999996</v>
      </c>
      <c r="R14" s="102">
        <v>39</v>
      </c>
      <c r="S14" s="167">
        <v>50</v>
      </c>
      <c r="T14" s="30">
        <f t="shared" si="3"/>
        <v>0.78</v>
      </c>
      <c r="U14" s="21">
        <f t="shared" si="4"/>
        <v>107</v>
      </c>
      <c r="V14" s="130">
        <f t="shared" si="5"/>
        <v>250</v>
      </c>
      <c r="W14" s="131">
        <f t="shared" si="6"/>
        <v>0.42799999999999999</v>
      </c>
      <c r="X14" s="20">
        <f t="shared" si="8"/>
        <v>35.666666666666664</v>
      </c>
    </row>
    <row r="15" spans="2:25" x14ac:dyDescent="0.25">
      <c r="B15" s="39" t="s">
        <v>10</v>
      </c>
      <c r="C15" s="165">
        <f>SUM(C5:C14)</f>
        <v>301</v>
      </c>
      <c r="D15" s="62">
        <f>SUM(D5:D14)</f>
        <v>470</v>
      </c>
      <c r="E15" s="29">
        <f>+C15/D15</f>
        <v>0.6404255319148936</v>
      </c>
      <c r="F15" s="123">
        <f>SUM(F5:F13)</f>
        <v>402</v>
      </c>
      <c r="G15" s="148">
        <f>SUM(G5:G14)</f>
        <v>560</v>
      </c>
      <c r="H15" s="31">
        <f>+F15/G15</f>
        <v>0.71785714285714286</v>
      </c>
      <c r="I15" s="65">
        <f>SUM(I5:I14)</f>
        <v>421</v>
      </c>
      <c r="J15" s="62">
        <f>SUM(J5:J14)</f>
        <v>560</v>
      </c>
      <c r="K15" s="32">
        <f>+I15/J15</f>
        <v>0.75178571428571428</v>
      </c>
      <c r="L15" s="63">
        <f>SUM(L5:L14)</f>
        <v>398</v>
      </c>
      <c r="M15" s="62">
        <f>SUM(M5:M14)</f>
        <v>560</v>
      </c>
      <c r="N15" s="31">
        <f>+L15/M15</f>
        <v>0.71071428571428574</v>
      </c>
      <c r="O15" s="65">
        <f>SUM(O5:O14)</f>
        <v>374</v>
      </c>
      <c r="P15" s="62">
        <f>SUM(P5:P14)</f>
        <v>560</v>
      </c>
      <c r="Q15" s="33">
        <f>+O15/P15</f>
        <v>0.66785714285714282</v>
      </c>
      <c r="R15" s="63">
        <f>SUM(R5:R14)</f>
        <v>408</v>
      </c>
      <c r="S15" s="62">
        <f>SUM(S5:S14)</f>
        <v>560</v>
      </c>
      <c r="T15" s="34">
        <f>+R15/S15</f>
        <v>0.72857142857142854</v>
      </c>
      <c r="U15" s="66">
        <f>SUM(U5:U14)</f>
        <v>2304</v>
      </c>
      <c r="V15" s="62">
        <f>SUM(V5:V14)</f>
        <v>3270</v>
      </c>
      <c r="W15" s="67">
        <f>+U15/V15</f>
        <v>0.70458715596330279</v>
      </c>
      <c r="X15" s="68">
        <f>+U15/3</f>
        <v>768</v>
      </c>
      <c r="Y15" s="17"/>
    </row>
    <row r="16" spans="2:25" ht="15.75" thickBot="1" x14ac:dyDescent="0.3"/>
    <row r="17" spans="2:28" ht="19.5" thickBot="1" x14ac:dyDescent="0.35">
      <c r="B17" s="191" t="s">
        <v>47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92"/>
      <c r="Z17" s="27"/>
      <c r="AA17" s="27"/>
      <c r="AB17" s="28"/>
    </row>
    <row r="18" spans="2:28" ht="15.75" thickBot="1" x14ac:dyDescent="0.3">
      <c r="B18" s="194" t="s">
        <v>0</v>
      </c>
      <c r="C18" s="183" t="s">
        <v>15</v>
      </c>
      <c r="D18" s="184"/>
      <c r="E18" s="185"/>
      <c r="F18" s="177" t="s">
        <v>16</v>
      </c>
      <c r="G18" s="178"/>
      <c r="H18" s="179"/>
      <c r="I18" s="183" t="s">
        <v>17</v>
      </c>
      <c r="J18" s="184"/>
      <c r="K18" s="185"/>
      <c r="L18" s="177" t="s">
        <v>18</v>
      </c>
      <c r="M18" s="178"/>
      <c r="N18" s="179"/>
      <c r="O18" s="180" t="s">
        <v>19</v>
      </c>
      <c r="P18" s="181"/>
      <c r="Q18" s="182"/>
      <c r="R18" s="177" t="s">
        <v>20</v>
      </c>
      <c r="S18" s="178"/>
      <c r="T18" s="179"/>
      <c r="U18" s="207" t="s">
        <v>26</v>
      </c>
      <c r="V18" s="208"/>
      <c r="W18" s="208"/>
      <c r="X18" s="208"/>
      <c r="Y18" s="188" t="s">
        <v>41</v>
      </c>
      <c r="Z18" s="189"/>
      <c r="AA18" s="189"/>
      <c r="AB18" s="190"/>
    </row>
    <row r="19" spans="2:28" x14ac:dyDescent="0.25">
      <c r="B19" s="195"/>
      <c r="C19" s="3" t="s">
        <v>11</v>
      </c>
      <c r="D19" s="1" t="s">
        <v>7</v>
      </c>
      <c r="E19" s="2" t="s">
        <v>8</v>
      </c>
      <c r="F19" s="4"/>
      <c r="G19" s="149" t="s">
        <v>7</v>
      </c>
      <c r="H19" s="6" t="s">
        <v>8</v>
      </c>
      <c r="I19" s="1" t="s">
        <v>11</v>
      </c>
      <c r="J19" s="1" t="s">
        <v>7</v>
      </c>
      <c r="K19" s="2" t="s">
        <v>8</v>
      </c>
      <c r="L19" s="5" t="s">
        <v>11</v>
      </c>
      <c r="M19" s="5" t="s">
        <v>7</v>
      </c>
      <c r="N19" s="6" t="s">
        <v>8</v>
      </c>
      <c r="O19" s="1" t="s">
        <v>11</v>
      </c>
      <c r="P19" s="1" t="s">
        <v>7</v>
      </c>
      <c r="Q19" s="2" t="s">
        <v>8</v>
      </c>
      <c r="R19" s="5" t="s">
        <v>11</v>
      </c>
      <c r="S19" s="5" t="s">
        <v>7</v>
      </c>
      <c r="T19" s="6" t="s">
        <v>8</v>
      </c>
      <c r="U19" s="1" t="s">
        <v>11</v>
      </c>
      <c r="V19" s="1" t="s">
        <v>7</v>
      </c>
      <c r="W19" s="2" t="s">
        <v>8</v>
      </c>
      <c r="X19" s="2" t="s">
        <v>24</v>
      </c>
      <c r="Y19" s="93" t="s">
        <v>11</v>
      </c>
      <c r="Z19" s="11" t="s">
        <v>7</v>
      </c>
      <c r="AA19" s="12" t="s">
        <v>8</v>
      </c>
      <c r="AB19" s="94" t="s">
        <v>24</v>
      </c>
    </row>
    <row r="20" spans="2:28" x14ac:dyDescent="0.25">
      <c r="B20" s="38" t="s">
        <v>1</v>
      </c>
      <c r="C20" s="162">
        <v>82</v>
      </c>
      <c r="D20" s="162">
        <v>120</v>
      </c>
      <c r="E20" s="30">
        <f t="shared" ref="E20:E31" si="11">+C20/D20</f>
        <v>0.68333333333333335</v>
      </c>
      <c r="F20" s="25">
        <v>105</v>
      </c>
      <c r="G20" s="162">
        <v>120</v>
      </c>
      <c r="H20" s="30">
        <f t="shared" ref="H20:H31" si="12">+F20/G20</f>
        <v>0.875</v>
      </c>
      <c r="I20" s="24"/>
      <c r="J20" s="162">
        <v>120</v>
      </c>
      <c r="K20" s="30">
        <f t="shared" ref="K20:K31" si="13">+I20/J20</f>
        <v>0</v>
      </c>
      <c r="L20" s="24"/>
      <c r="M20" s="162">
        <v>120</v>
      </c>
      <c r="N20" s="30">
        <f t="shared" ref="N20:N26" si="14">+L20/M20</f>
        <v>0</v>
      </c>
      <c r="O20" s="24"/>
      <c r="P20" s="162">
        <v>120</v>
      </c>
      <c r="Q20" s="30">
        <f t="shared" ref="Q20:Q31" si="15">+O20/P20</f>
        <v>0</v>
      </c>
      <c r="R20" s="21"/>
      <c r="S20" s="162">
        <v>120</v>
      </c>
      <c r="T20" s="30">
        <f t="shared" ref="T20:T31" si="16">+R20/S20</f>
        <v>0</v>
      </c>
      <c r="U20" s="21">
        <f>+C20+F20+I20+L20+O20+R20</f>
        <v>187</v>
      </c>
      <c r="V20" s="22">
        <f>+D20+G20+J20+M20+P20+S20</f>
        <v>720</v>
      </c>
      <c r="W20" s="36">
        <f>+U20/V20</f>
        <v>0.25972222222222224</v>
      </c>
      <c r="X20" s="91">
        <f>U20/6</f>
        <v>31.166666666666668</v>
      </c>
      <c r="Y20" s="95">
        <f t="shared" ref="Y20:Y28" si="17">+U5+U20</f>
        <v>817</v>
      </c>
      <c r="Z20" s="26">
        <f t="shared" ref="Z20:Z28" si="18">+V5+V20</f>
        <v>1440</v>
      </c>
      <c r="AA20" s="37">
        <f>+Y20/Z20</f>
        <v>0.56736111111111109</v>
      </c>
      <c r="AB20" s="96">
        <f>+Y20/12</f>
        <v>68.083333333333329</v>
      </c>
    </row>
    <row r="21" spans="2:28" x14ac:dyDescent="0.25">
      <c r="B21" s="38" t="s">
        <v>2</v>
      </c>
      <c r="C21" s="162">
        <v>35</v>
      </c>
      <c r="D21" s="162">
        <v>40</v>
      </c>
      <c r="E21" s="30">
        <f t="shared" si="11"/>
        <v>0.875</v>
      </c>
      <c r="F21" s="25">
        <v>42</v>
      </c>
      <c r="G21" s="162">
        <v>40</v>
      </c>
      <c r="H21" s="30">
        <f t="shared" si="12"/>
        <v>1.05</v>
      </c>
      <c r="I21" s="24"/>
      <c r="J21" s="162">
        <v>40</v>
      </c>
      <c r="K21" s="30">
        <f t="shared" si="13"/>
        <v>0</v>
      </c>
      <c r="L21" s="24"/>
      <c r="M21" s="162">
        <v>40</v>
      </c>
      <c r="N21" s="30">
        <f t="shared" si="14"/>
        <v>0</v>
      </c>
      <c r="P21" s="162">
        <v>40</v>
      </c>
      <c r="Q21" s="30">
        <f t="shared" si="15"/>
        <v>0</v>
      </c>
      <c r="R21" s="21"/>
      <c r="S21" s="162">
        <v>40</v>
      </c>
      <c r="T21" s="30">
        <f t="shared" si="16"/>
        <v>0</v>
      </c>
      <c r="U21" s="21">
        <f>+C21+F21+I21+L21+O20+R21</f>
        <v>77</v>
      </c>
      <c r="V21" s="22">
        <f t="shared" ref="V21:V28" si="19">+D21+G21+J21+M21+P21+S21</f>
        <v>240</v>
      </c>
      <c r="W21" s="36">
        <f t="shared" ref="W21:W28" si="20">+U21/V21</f>
        <v>0.32083333333333336</v>
      </c>
      <c r="X21" s="91">
        <f t="shared" ref="X21:X29" si="21">U21/6</f>
        <v>12.833333333333334</v>
      </c>
      <c r="Y21" s="95">
        <f t="shared" si="17"/>
        <v>271</v>
      </c>
      <c r="Z21" s="26">
        <f t="shared" si="18"/>
        <v>505</v>
      </c>
      <c r="AA21" s="37">
        <f t="shared" ref="AA21:AA31" si="22">+Y21/Z21</f>
        <v>0.53663366336633667</v>
      </c>
      <c r="AB21" s="96">
        <f t="shared" ref="AB21:AB27" si="23">+Y21/12</f>
        <v>22.583333333333332</v>
      </c>
    </row>
    <row r="22" spans="2:28" x14ac:dyDescent="0.25">
      <c r="B22" s="38" t="s">
        <v>3</v>
      </c>
      <c r="C22" s="162">
        <v>26</v>
      </c>
      <c r="D22" s="162">
        <v>40</v>
      </c>
      <c r="E22" s="30">
        <f t="shared" si="11"/>
        <v>0.65</v>
      </c>
      <c r="F22" s="25">
        <v>22</v>
      </c>
      <c r="G22" s="162">
        <v>40</v>
      </c>
      <c r="H22" s="30">
        <f t="shared" si="12"/>
        <v>0.55000000000000004</v>
      </c>
      <c r="I22" s="24"/>
      <c r="J22" s="162">
        <v>40</v>
      </c>
      <c r="K22" s="30">
        <f t="shared" si="13"/>
        <v>0</v>
      </c>
      <c r="L22" s="24"/>
      <c r="M22" s="162">
        <v>40</v>
      </c>
      <c r="N22" s="30">
        <f t="shared" si="14"/>
        <v>0</v>
      </c>
      <c r="O22" s="24"/>
      <c r="P22" s="162">
        <v>40</v>
      </c>
      <c r="Q22" s="30">
        <f t="shared" si="15"/>
        <v>0</v>
      </c>
      <c r="R22" s="21"/>
      <c r="S22" s="162">
        <v>40</v>
      </c>
      <c r="T22" s="30">
        <f t="shared" si="16"/>
        <v>0</v>
      </c>
      <c r="U22" s="21">
        <f>+C22+F22+I22+L22+O22+R22</f>
        <v>48</v>
      </c>
      <c r="V22" s="22">
        <f t="shared" si="19"/>
        <v>240</v>
      </c>
      <c r="W22" s="36">
        <f t="shared" si="20"/>
        <v>0.2</v>
      </c>
      <c r="X22" s="91">
        <f t="shared" si="21"/>
        <v>8</v>
      </c>
      <c r="Y22" s="95">
        <f t="shared" si="17"/>
        <v>234</v>
      </c>
      <c r="Z22" s="26">
        <f t="shared" si="18"/>
        <v>505</v>
      </c>
      <c r="AA22" s="37">
        <f t="shared" si="22"/>
        <v>0.46336633663366339</v>
      </c>
      <c r="AB22" s="96">
        <f t="shared" si="23"/>
        <v>19.5</v>
      </c>
    </row>
    <row r="23" spans="2:28" x14ac:dyDescent="0.25">
      <c r="B23" s="38" t="s">
        <v>4</v>
      </c>
      <c r="C23" s="162">
        <v>36</v>
      </c>
      <c r="D23" s="162">
        <v>55</v>
      </c>
      <c r="E23" s="30">
        <f t="shared" si="11"/>
        <v>0.65454545454545454</v>
      </c>
      <c r="F23" s="25">
        <v>42</v>
      </c>
      <c r="G23" s="162">
        <v>55</v>
      </c>
      <c r="H23" s="30">
        <f t="shared" si="12"/>
        <v>0.76363636363636367</v>
      </c>
      <c r="I23" s="24"/>
      <c r="J23" s="162">
        <v>55</v>
      </c>
      <c r="K23" s="30">
        <f t="shared" si="13"/>
        <v>0</v>
      </c>
      <c r="L23" s="24"/>
      <c r="M23" s="162">
        <v>55</v>
      </c>
      <c r="N23" s="30">
        <f t="shared" si="14"/>
        <v>0</v>
      </c>
      <c r="O23" s="24"/>
      <c r="P23" s="162">
        <v>55</v>
      </c>
      <c r="Q23" s="30">
        <f t="shared" si="15"/>
        <v>0</v>
      </c>
      <c r="R23" s="21"/>
      <c r="S23" s="162">
        <v>55</v>
      </c>
      <c r="T23" s="30">
        <f t="shared" si="16"/>
        <v>0</v>
      </c>
      <c r="U23" s="21">
        <f t="shared" ref="U23:U29" si="24">+C23+F23+I23+L23+O23+R23</f>
        <v>78</v>
      </c>
      <c r="V23" s="22">
        <f t="shared" si="19"/>
        <v>330</v>
      </c>
      <c r="W23" s="36">
        <f t="shared" si="20"/>
        <v>0.23636363636363636</v>
      </c>
      <c r="X23" s="91">
        <f t="shared" si="21"/>
        <v>13</v>
      </c>
      <c r="Y23" s="95">
        <f t="shared" si="17"/>
        <v>284</v>
      </c>
      <c r="Z23" s="26">
        <f t="shared" si="18"/>
        <v>685</v>
      </c>
      <c r="AA23" s="37">
        <f t="shared" si="22"/>
        <v>0.41459854014598541</v>
      </c>
      <c r="AB23" s="96">
        <f t="shared" si="23"/>
        <v>23.666666666666668</v>
      </c>
    </row>
    <row r="24" spans="2:28" x14ac:dyDescent="0.25">
      <c r="B24" s="38" t="s">
        <v>5</v>
      </c>
      <c r="C24" s="162">
        <v>44</v>
      </c>
      <c r="D24" s="163">
        <v>55</v>
      </c>
      <c r="E24" s="30">
        <f t="shared" si="11"/>
        <v>0.8</v>
      </c>
      <c r="F24" s="25">
        <v>41</v>
      </c>
      <c r="G24" s="163">
        <v>55</v>
      </c>
      <c r="H24" s="30">
        <f t="shared" si="12"/>
        <v>0.74545454545454548</v>
      </c>
      <c r="I24" s="24"/>
      <c r="J24" s="163">
        <v>55</v>
      </c>
      <c r="K24" s="30">
        <f t="shared" si="13"/>
        <v>0</v>
      </c>
      <c r="L24" s="24"/>
      <c r="M24" s="163">
        <v>55</v>
      </c>
      <c r="N24" s="30">
        <f t="shared" si="14"/>
        <v>0</v>
      </c>
      <c r="O24" s="24"/>
      <c r="P24" s="163">
        <v>55</v>
      </c>
      <c r="Q24" s="30">
        <f t="shared" si="15"/>
        <v>0</v>
      </c>
      <c r="R24" s="21"/>
      <c r="S24" s="163">
        <v>55</v>
      </c>
      <c r="T24" s="30">
        <f t="shared" si="16"/>
        <v>0</v>
      </c>
      <c r="U24" s="21">
        <f t="shared" si="24"/>
        <v>85</v>
      </c>
      <c r="V24" s="22">
        <f t="shared" si="19"/>
        <v>330</v>
      </c>
      <c r="W24" s="36">
        <f t="shared" si="20"/>
        <v>0.25757575757575757</v>
      </c>
      <c r="X24" s="91">
        <f t="shared" si="21"/>
        <v>14.166666666666666</v>
      </c>
      <c r="Y24" s="95">
        <f t="shared" si="17"/>
        <v>388</v>
      </c>
      <c r="Z24" s="26">
        <f t="shared" si="18"/>
        <v>685</v>
      </c>
      <c r="AA24" s="37">
        <f t="shared" si="22"/>
        <v>0.56642335766423357</v>
      </c>
      <c r="AB24" s="96">
        <f t="shared" si="23"/>
        <v>32.333333333333336</v>
      </c>
    </row>
    <row r="25" spans="2:28" x14ac:dyDescent="0.25">
      <c r="B25" s="38" t="s">
        <v>30</v>
      </c>
      <c r="C25" s="162">
        <v>23</v>
      </c>
      <c r="D25" s="164">
        <v>45</v>
      </c>
      <c r="E25" s="30">
        <f t="shared" si="11"/>
        <v>0.51111111111111107</v>
      </c>
      <c r="F25" s="25">
        <v>21</v>
      </c>
      <c r="G25" s="164">
        <v>45</v>
      </c>
      <c r="H25" s="30">
        <f t="shared" si="12"/>
        <v>0.46666666666666667</v>
      </c>
      <c r="I25" s="24"/>
      <c r="J25" s="164">
        <v>45</v>
      </c>
      <c r="K25" s="30">
        <f t="shared" si="13"/>
        <v>0</v>
      </c>
      <c r="L25" s="24"/>
      <c r="M25" s="164">
        <v>45</v>
      </c>
      <c r="N25" s="30">
        <f t="shared" si="14"/>
        <v>0</v>
      </c>
      <c r="O25" s="24"/>
      <c r="P25" s="164">
        <v>45</v>
      </c>
      <c r="Q25" s="30">
        <f t="shared" si="15"/>
        <v>0</v>
      </c>
      <c r="R25" s="21"/>
      <c r="S25" s="164">
        <v>45</v>
      </c>
      <c r="T25" s="30">
        <f t="shared" si="16"/>
        <v>0</v>
      </c>
      <c r="U25" s="21">
        <f t="shared" si="24"/>
        <v>44</v>
      </c>
      <c r="V25" s="22">
        <f t="shared" si="19"/>
        <v>270</v>
      </c>
      <c r="W25" s="36">
        <f t="shared" si="20"/>
        <v>0.16296296296296298</v>
      </c>
      <c r="X25" s="91">
        <f t="shared" si="21"/>
        <v>7.333333333333333</v>
      </c>
      <c r="Y25" s="95">
        <f t="shared" si="17"/>
        <v>239</v>
      </c>
      <c r="Z25" s="26">
        <f t="shared" si="18"/>
        <v>540</v>
      </c>
      <c r="AA25" s="37">
        <f t="shared" si="22"/>
        <v>0.44259259259259259</v>
      </c>
      <c r="AB25" s="96">
        <f t="shared" si="23"/>
        <v>19.916666666666668</v>
      </c>
    </row>
    <row r="26" spans="2:28" x14ac:dyDescent="0.25">
      <c r="B26" s="38" t="s">
        <v>31</v>
      </c>
      <c r="C26" s="162">
        <v>26</v>
      </c>
      <c r="D26" s="164">
        <v>40</v>
      </c>
      <c r="E26" s="30">
        <f t="shared" si="11"/>
        <v>0.65</v>
      </c>
      <c r="F26" s="25">
        <v>26</v>
      </c>
      <c r="G26" s="164">
        <v>40</v>
      </c>
      <c r="H26" s="30">
        <f t="shared" si="12"/>
        <v>0.65</v>
      </c>
      <c r="I26" s="24"/>
      <c r="J26" s="164">
        <v>40</v>
      </c>
      <c r="K26" s="30">
        <f t="shared" si="13"/>
        <v>0</v>
      </c>
      <c r="L26" s="24"/>
      <c r="M26" s="164">
        <v>40</v>
      </c>
      <c r="N26" s="30">
        <f t="shared" si="14"/>
        <v>0</v>
      </c>
      <c r="O26" s="24"/>
      <c r="P26" s="164">
        <v>40</v>
      </c>
      <c r="Q26" s="30">
        <f t="shared" si="15"/>
        <v>0</v>
      </c>
      <c r="R26" s="21"/>
      <c r="S26" s="164">
        <v>40</v>
      </c>
      <c r="T26" s="30">
        <f t="shared" si="16"/>
        <v>0</v>
      </c>
      <c r="U26" s="21">
        <f t="shared" si="24"/>
        <v>52</v>
      </c>
      <c r="V26" s="22">
        <f t="shared" si="19"/>
        <v>240</v>
      </c>
      <c r="W26" s="36">
        <f t="shared" si="20"/>
        <v>0.21666666666666667</v>
      </c>
      <c r="X26" s="91">
        <f t="shared" si="21"/>
        <v>8.6666666666666661</v>
      </c>
      <c r="Y26" s="95">
        <f t="shared" si="17"/>
        <v>192</v>
      </c>
      <c r="Z26" s="26">
        <f t="shared" si="18"/>
        <v>530</v>
      </c>
      <c r="AA26" s="37">
        <f t="shared" si="22"/>
        <v>0.3622641509433962</v>
      </c>
      <c r="AB26" s="96">
        <f t="shared" si="23"/>
        <v>16</v>
      </c>
    </row>
    <row r="27" spans="2:28" x14ac:dyDescent="0.25">
      <c r="B27" s="38" t="s">
        <v>35</v>
      </c>
      <c r="C27" s="162">
        <v>27</v>
      </c>
      <c r="D27" s="164">
        <v>40</v>
      </c>
      <c r="E27" s="30">
        <f t="shared" si="11"/>
        <v>0.67500000000000004</v>
      </c>
      <c r="F27" s="25">
        <v>29</v>
      </c>
      <c r="G27" s="164">
        <v>40</v>
      </c>
      <c r="H27" s="30">
        <f t="shared" si="12"/>
        <v>0.72499999999999998</v>
      </c>
      <c r="I27" s="24"/>
      <c r="J27" s="164">
        <v>40</v>
      </c>
      <c r="K27" s="30">
        <f t="shared" si="13"/>
        <v>0</v>
      </c>
      <c r="L27" s="24"/>
      <c r="M27" s="164">
        <v>40</v>
      </c>
      <c r="N27" s="30">
        <f>+L27/M27</f>
        <v>0</v>
      </c>
      <c r="O27" s="24"/>
      <c r="P27" s="164">
        <v>40</v>
      </c>
      <c r="Q27" s="30">
        <f t="shared" si="15"/>
        <v>0</v>
      </c>
      <c r="R27" s="21"/>
      <c r="S27" s="164">
        <v>40</v>
      </c>
      <c r="T27" s="30">
        <f t="shared" si="16"/>
        <v>0</v>
      </c>
      <c r="U27" s="21">
        <f t="shared" si="24"/>
        <v>56</v>
      </c>
      <c r="V27" s="23">
        <f t="shared" si="19"/>
        <v>240</v>
      </c>
      <c r="W27" s="36">
        <f t="shared" si="20"/>
        <v>0.23333333333333334</v>
      </c>
      <c r="X27" s="20">
        <f t="shared" si="21"/>
        <v>9.3333333333333339</v>
      </c>
      <c r="Y27" s="26">
        <f t="shared" si="17"/>
        <v>229</v>
      </c>
      <c r="Z27" s="26">
        <f t="shared" si="18"/>
        <v>480</v>
      </c>
      <c r="AA27" s="37">
        <f t="shared" si="22"/>
        <v>0.47708333333333336</v>
      </c>
      <c r="AB27" s="26">
        <f t="shared" si="23"/>
        <v>19.083333333333332</v>
      </c>
    </row>
    <row r="28" spans="2:28" x14ac:dyDescent="0.25">
      <c r="B28" s="38" t="s">
        <v>39</v>
      </c>
      <c r="C28" s="162">
        <v>24</v>
      </c>
      <c r="D28" s="164">
        <v>35</v>
      </c>
      <c r="E28" s="30">
        <f t="shared" si="11"/>
        <v>0.68571428571428572</v>
      </c>
      <c r="F28" s="25">
        <v>36</v>
      </c>
      <c r="G28" s="164">
        <v>35</v>
      </c>
      <c r="H28" s="30">
        <f t="shared" si="12"/>
        <v>1.0285714285714285</v>
      </c>
      <c r="I28" s="24"/>
      <c r="J28" s="164">
        <v>35</v>
      </c>
      <c r="K28" s="30">
        <f t="shared" si="13"/>
        <v>0</v>
      </c>
      <c r="L28" s="24"/>
      <c r="M28" s="164">
        <v>35</v>
      </c>
      <c r="N28" s="30">
        <f t="shared" ref="N28:N29" si="25">+L28/M28</f>
        <v>0</v>
      </c>
      <c r="O28" s="24"/>
      <c r="P28" s="164">
        <v>35</v>
      </c>
      <c r="Q28" s="30">
        <f t="shared" si="15"/>
        <v>0</v>
      </c>
      <c r="R28" s="21"/>
      <c r="S28" s="164">
        <v>35</v>
      </c>
      <c r="T28" s="30">
        <f t="shared" si="16"/>
        <v>0</v>
      </c>
      <c r="U28" s="21">
        <f t="shared" si="24"/>
        <v>60</v>
      </c>
      <c r="V28" s="23">
        <f t="shared" si="19"/>
        <v>210</v>
      </c>
      <c r="W28" s="36">
        <f t="shared" si="20"/>
        <v>0.2857142857142857</v>
      </c>
      <c r="X28" s="20">
        <f t="shared" si="21"/>
        <v>10</v>
      </c>
      <c r="Y28" s="26">
        <f t="shared" si="17"/>
        <v>230</v>
      </c>
      <c r="Z28" s="26">
        <f t="shared" si="18"/>
        <v>470</v>
      </c>
      <c r="AA28" s="37">
        <f t="shared" ref="AA28" si="26">+Y28/Z28</f>
        <v>0.48936170212765956</v>
      </c>
      <c r="AB28" s="26">
        <f t="shared" ref="AB28" si="27">+Y28/12</f>
        <v>19.166666666666668</v>
      </c>
    </row>
    <row r="29" spans="2:28" x14ac:dyDescent="0.25">
      <c r="B29" s="38" t="s">
        <v>40</v>
      </c>
      <c r="C29" s="24">
        <v>36</v>
      </c>
      <c r="D29" s="132">
        <v>50</v>
      </c>
      <c r="E29" s="30">
        <f t="shared" si="11"/>
        <v>0.72</v>
      </c>
      <c r="F29" s="25">
        <v>41</v>
      </c>
      <c r="G29" s="147">
        <v>50</v>
      </c>
      <c r="H29" s="30">
        <f t="shared" si="12"/>
        <v>0.82</v>
      </c>
      <c r="I29" s="24"/>
      <c r="J29" s="132"/>
      <c r="K29" s="30" t="e">
        <f t="shared" si="13"/>
        <v>#DIV/0!</v>
      </c>
      <c r="L29" s="24"/>
      <c r="M29" s="132"/>
      <c r="N29" s="30" t="e">
        <f t="shared" si="25"/>
        <v>#DIV/0!</v>
      </c>
      <c r="O29" s="24"/>
      <c r="P29" s="132"/>
      <c r="Q29" s="30" t="e">
        <f t="shared" si="15"/>
        <v>#DIV/0!</v>
      </c>
      <c r="R29" s="21"/>
      <c r="S29" s="132"/>
      <c r="T29" s="30"/>
      <c r="U29" s="21">
        <f t="shared" si="24"/>
        <v>77</v>
      </c>
      <c r="V29" s="23"/>
      <c r="W29" s="36"/>
      <c r="X29" s="20">
        <f t="shared" si="21"/>
        <v>12.833333333333334</v>
      </c>
      <c r="Y29" s="26"/>
      <c r="Z29" s="26"/>
      <c r="AA29" s="37"/>
      <c r="AB29" s="26"/>
    </row>
    <row r="30" spans="2:28" x14ac:dyDescent="0.25">
      <c r="B30" s="38" t="s">
        <v>48</v>
      </c>
      <c r="C30" s="234"/>
      <c r="D30" s="235"/>
      <c r="E30" s="236"/>
      <c r="F30" s="237">
        <v>32</v>
      </c>
      <c r="G30" s="238">
        <v>40</v>
      </c>
      <c r="H30" s="239">
        <f t="shared" si="12"/>
        <v>0.8</v>
      </c>
      <c r="I30" s="234"/>
      <c r="J30" s="235"/>
      <c r="K30" s="236"/>
      <c r="L30" s="234"/>
      <c r="M30" s="235"/>
      <c r="N30" s="236"/>
      <c r="O30" s="234"/>
      <c r="P30" s="235"/>
      <c r="Q30" s="236"/>
      <c r="R30" s="102"/>
      <c r="S30" s="235"/>
      <c r="T30" s="236"/>
      <c r="U30" s="102"/>
      <c r="V30" s="240"/>
      <c r="W30" s="241"/>
      <c r="X30" s="242"/>
      <c r="Y30" s="243"/>
      <c r="Z30" s="244"/>
      <c r="AA30" s="245"/>
      <c r="AB30" s="246"/>
    </row>
    <row r="31" spans="2:28" x14ac:dyDescent="0.25">
      <c r="B31" s="39" t="s">
        <v>10</v>
      </c>
      <c r="C31" s="65">
        <f>SUM(C20:C29)</f>
        <v>359</v>
      </c>
      <c r="D31" s="62">
        <f>SUM(D20:D30)</f>
        <v>520</v>
      </c>
      <c r="E31" s="33">
        <f t="shared" si="11"/>
        <v>0.69038461538461537</v>
      </c>
      <c r="F31" s="63">
        <f>SUM(F20:F30)</f>
        <v>437</v>
      </c>
      <c r="G31" s="150">
        <f>SUM(G20:G30)</f>
        <v>560</v>
      </c>
      <c r="H31" s="134">
        <f t="shared" si="12"/>
        <v>0.78035714285714286</v>
      </c>
      <c r="I31" s="65">
        <f>SUM(I20:I28)</f>
        <v>0</v>
      </c>
      <c r="J31" s="62">
        <f>SUM(J20:J28)</f>
        <v>470</v>
      </c>
      <c r="K31" s="33">
        <f t="shared" si="13"/>
        <v>0</v>
      </c>
      <c r="L31" s="63">
        <f>SUM(L20:L28)</f>
        <v>0</v>
      </c>
      <c r="M31" s="64">
        <f>SUM(M20:M28)</f>
        <v>470</v>
      </c>
      <c r="N31" s="31">
        <f>+L31/M31</f>
        <v>0</v>
      </c>
      <c r="O31" s="65">
        <f>SUM(O20:O28)</f>
        <v>0</v>
      </c>
      <c r="P31" s="64">
        <f>SUM(P20:P28)</f>
        <v>470</v>
      </c>
      <c r="Q31" s="33">
        <f t="shared" si="15"/>
        <v>0</v>
      </c>
      <c r="R31" s="63">
        <f>SUM(R20:R28)</f>
        <v>0</v>
      </c>
      <c r="S31" s="64">
        <f>SUM(S20:S28)</f>
        <v>470</v>
      </c>
      <c r="T31" s="31">
        <f t="shared" si="16"/>
        <v>0</v>
      </c>
      <c r="U31" s="70">
        <f>SUM(U20:U29)</f>
        <v>764</v>
      </c>
      <c r="V31" s="71">
        <f>+D31+G31+J31+M31+P31+S31</f>
        <v>2960</v>
      </c>
      <c r="W31" s="72">
        <f>+U31/V31</f>
        <v>0.25810810810810808</v>
      </c>
      <c r="X31" s="71">
        <f>U31/6</f>
        <v>127.33333333333333</v>
      </c>
      <c r="Y31" s="135">
        <f>+U15+U31</f>
        <v>3068</v>
      </c>
      <c r="Z31" s="136">
        <f>+V15+V31</f>
        <v>6230</v>
      </c>
      <c r="AA31" s="137">
        <f t="shared" si="22"/>
        <v>0.49245585874799358</v>
      </c>
      <c r="AB31" s="138">
        <f>+Y31/12</f>
        <v>255.66666666666666</v>
      </c>
    </row>
    <row r="32" spans="2:28" x14ac:dyDescent="0.25">
      <c r="T32" s="35"/>
      <c r="V32" s="120"/>
    </row>
    <row r="33" spans="22:26" x14ac:dyDescent="0.25">
      <c r="X33" s="116"/>
      <c r="Y33" s="121"/>
    </row>
    <row r="34" spans="22:26" x14ac:dyDescent="0.25">
      <c r="X34" s="118"/>
      <c r="Y34" s="122"/>
      <c r="Z34" s="120"/>
    </row>
    <row r="37" spans="22:26" x14ac:dyDescent="0.25">
      <c r="V37" s="186" t="s">
        <v>38</v>
      </c>
      <c r="W37" s="187"/>
      <c r="X37" s="106" t="s">
        <v>32</v>
      </c>
      <c r="Y37" s="108" t="e">
        <f>+#REF!/#REF!-1</f>
        <v>#REF!</v>
      </c>
    </row>
    <row r="38" spans="22:26" x14ac:dyDescent="0.25">
      <c r="X38" s="107" t="s">
        <v>33</v>
      </c>
      <c r="Y38" s="108" t="e">
        <f>+#REF!-#REF!</f>
        <v>#REF!</v>
      </c>
    </row>
  </sheetData>
  <mergeCells count="20">
    <mergeCell ref="V37:W37"/>
    <mergeCell ref="Y18:AB18"/>
    <mergeCell ref="B2:X2"/>
    <mergeCell ref="B17:X17"/>
    <mergeCell ref="B3:B4"/>
    <mergeCell ref="B18:B19"/>
    <mergeCell ref="C3:E3"/>
    <mergeCell ref="F3:H3"/>
    <mergeCell ref="I3:K3"/>
    <mergeCell ref="L3:N3"/>
    <mergeCell ref="O3:Q3"/>
    <mergeCell ref="R3:T3"/>
    <mergeCell ref="U3:X3"/>
    <mergeCell ref="U18:X18"/>
    <mergeCell ref="R18:T18"/>
    <mergeCell ref="O18:Q18"/>
    <mergeCell ref="L18:N18"/>
    <mergeCell ref="C18:E18"/>
    <mergeCell ref="F18:H18"/>
    <mergeCell ref="I18:K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C40"/>
  <sheetViews>
    <sheetView topLeftCell="A13" zoomScale="99" zoomScaleNormal="99" workbookViewId="0">
      <pane xSplit="2" topLeftCell="C1" activePane="topRight" state="frozen"/>
      <selection pane="topRight" activeCell="I28" sqref="I28"/>
    </sheetView>
  </sheetViews>
  <sheetFormatPr baseColWidth="10" defaultRowHeight="15" x14ac:dyDescent="0.25"/>
  <cols>
    <col min="1" max="1" width="2.28515625" customWidth="1"/>
    <col min="2" max="2" width="17.5703125" bestFit="1" customWidth="1"/>
    <col min="3" max="4" width="16.7109375" customWidth="1"/>
    <col min="5" max="5" width="9.42578125" bestFit="1" customWidth="1"/>
    <col min="6" max="6" width="16.7109375" style="152" customWidth="1"/>
    <col min="7" max="7" width="16.7109375" customWidth="1"/>
    <col min="8" max="8" width="9.42578125" bestFit="1" customWidth="1"/>
    <col min="9" max="10" width="16.7109375" customWidth="1"/>
    <col min="11" max="11" width="9.42578125" bestFit="1" customWidth="1"/>
    <col min="12" max="13" width="16.7109375" customWidth="1"/>
    <col min="14" max="14" width="9.42578125" bestFit="1" customWidth="1"/>
    <col min="15" max="16" width="16.7109375" customWidth="1"/>
    <col min="17" max="17" width="9.42578125" bestFit="1" customWidth="1"/>
    <col min="18" max="19" width="16.7109375" customWidth="1"/>
    <col min="20" max="20" width="9.42578125" bestFit="1" customWidth="1"/>
    <col min="21" max="22" width="16.7109375" customWidth="1"/>
    <col min="23" max="23" width="9.42578125" bestFit="1" customWidth="1"/>
    <col min="24" max="24" width="16.7109375" style="8" customWidth="1"/>
    <col min="25" max="28" width="16.7109375" customWidth="1"/>
    <col min="29" max="29" width="12.5703125" bestFit="1" customWidth="1"/>
  </cols>
  <sheetData>
    <row r="1" spans="2:27" ht="15.75" thickBot="1" x14ac:dyDescent="0.3"/>
    <row r="2" spans="2:27" ht="19.5" thickBot="1" x14ac:dyDescent="0.35">
      <c r="B2" s="191" t="s">
        <v>43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3"/>
    </row>
    <row r="3" spans="2:27" x14ac:dyDescent="0.25">
      <c r="B3" s="209" t="s">
        <v>0</v>
      </c>
      <c r="C3" s="211" t="s">
        <v>9</v>
      </c>
      <c r="D3" s="211"/>
      <c r="E3" s="211"/>
      <c r="F3" s="212" t="s">
        <v>34</v>
      </c>
      <c r="G3" s="212"/>
      <c r="H3" s="212"/>
      <c r="I3" s="196" t="s">
        <v>6</v>
      </c>
      <c r="J3" s="197"/>
      <c r="K3" s="198"/>
      <c r="L3" s="199" t="s">
        <v>37</v>
      </c>
      <c r="M3" s="200"/>
      <c r="N3" s="201"/>
      <c r="O3" s="213" t="s">
        <v>12</v>
      </c>
      <c r="P3" s="213"/>
      <c r="Q3" s="213"/>
      <c r="R3" s="212" t="s">
        <v>13</v>
      </c>
      <c r="S3" s="212"/>
      <c r="T3" s="212"/>
      <c r="U3" s="214" t="s">
        <v>14</v>
      </c>
      <c r="V3" s="214"/>
      <c r="W3" s="214"/>
      <c r="X3" s="214"/>
    </row>
    <row r="4" spans="2:27" x14ac:dyDescent="0.25">
      <c r="B4" s="210"/>
      <c r="C4" s="3" t="s">
        <v>21</v>
      </c>
      <c r="D4" s="1" t="s">
        <v>22</v>
      </c>
      <c r="E4" s="2" t="s">
        <v>29</v>
      </c>
      <c r="F4" s="153" t="s">
        <v>21</v>
      </c>
      <c r="G4" s="5" t="s">
        <v>22</v>
      </c>
      <c r="H4" s="6" t="s">
        <v>29</v>
      </c>
      <c r="I4" s="1" t="s">
        <v>21</v>
      </c>
      <c r="J4" s="1" t="s">
        <v>22</v>
      </c>
      <c r="K4" s="2" t="s">
        <v>29</v>
      </c>
      <c r="L4" s="5" t="s">
        <v>21</v>
      </c>
      <c r="M4" s="5" t="s">
        <v>22</v>
      </c>
      <c r="N4" s="6" t="s">
        <v>29</v>
      </c>
      <c r="O4" s="1" t="s">
        <v>21</v>
      </c>
      <c r="P4" s="1" t="s">
        <v>22</v>
      </c>
      <c r="Q4" s="2" t="s">
        <v>29</v>
      </c>
      <c r="R4" s="5" t="s">
        <v>21</v>
      </c>
      <c r="S4" s="5" t="s">
        <v>22</v>
      </c>
      <c r="T4" s="6" t="s">
        <v>29</v>
      </c>
      <c r="U4" s="1" t="s">
        <v>21</v>
      </c>
      <c r="V4" s="1" t="s">
        <v>23</v>
      </c>
      <c r="W4" s="2" t="s">
        <v>29</v>
      </c>
      <c r="X4" s="7" t="s">
        <v>24</v>
      </c>
    </row>
    <row r="5" spans="2:27" x14ac:dyDescent="0.25">
      <c r="B5" s="18" t="s">
        <v>1</v>
      </c>
      <c r="C5" s="112">
        <v>107778074</v>
      </c>
      <c r="D5" s="46">
        <v>130000000</v>
      </c>
      <c r="E5" s="113">
        <f t="shared" ref="E5:E15" si="0">+C5/D5</f>
        <v>0.8290621076923077</v>
      </c>
      <c r="F5" s="158">
        <v>102165485</v>
      </c>
      <c r="G5" s="46">
        <v>130000000</v>
      </c>
      <c r="H5" s="113">
        <f>+F5/G5</f>
        <v>0.78588834615384617</v>
      </c>
      <c r="I5" s="112">
        <v>106292506</v>
      </c>
      <c r="J5" s="46">
        <v>135000000</v>
      </c>
      <c r="K5" s="113">
        <f t="shared" ref="K5:K15" si="1">+I5/J5</f>
        <v>0.78735189629629632</v>
      </c>
      <c r="L5" s="42">
        <v>100246301</v>
      </c>
      <c r="M5" s="46">
        <v>135000000</v>
      </c>
      <c r="N5" s="30">
        <f t="shared" ref="N5:N15" si="2">+L5/M5</f>
        <v>0.74256519259259257</v>
      </c>
      <c r="O5" s="42">
        <v>93945192</v>
      </c>
      <c r="P5" s="46">
        <v>135000000</v>
      </c>
      <c r="Q5" s="30">
        <f t="shared" ref="Q5:Q15" si="3">+O5/P5</f>
        <v>0.6958903111111111</v>
      </c>
      <c r="R5" s="44">
        <v>90794350</v>
      </c>
      <c r="S5" s="46">
        <v>135000000</v>
      </c>
      <c r="T5" s="30">
        <f t="shared" ref="T5:T15" si="4">+R5/S5</f>
        <v>0.67255074074074073</v>
      </c>
      <c r="U5" s="42">
        <f>+C5+F5+I5+L5+O5+R5</f>
        <v>601221908</v>
      </c>
      <c r="V5" s="43">
        <f t="shared" ref="U5:V13" si="5">+D5+G5+J5+M5+P5+S5</f>
        <v>800000000</v>
      </c>
      <c r="W5" s="30">
        <f t="shared" ref="W5:W15" si="6">+U5/V5</f>
        <v>0.75152738500000005</v>
      </c>
      <c r="X5" s="45">
        <f>+U5/3</f>
        <v>200407302.66666666</v>
      </c>
    </row>
    <row r="6" spans="2:27" x14ac:dyDescent="0.25">
      <c r="B6" s="18" t="s">
        <v>2</v>
      </c>
      <c r="C6" s="112">
        <v>78444521</v>
      </c>
      <c r="D6" s="46">
        <v>95000000</v>
      </c>
      <c r="E6" s="113">
        <f t="shared" si="0"/>
        <v>0.82573180000000002</v>
      </c>
      <c r="F6" s="158">
        <v>65315852</v>
      </c>
      <c r="G6" s="46">
        <v>95000000</v>
      </c>
      <c r="H6" s="113">
        <f t="shared" ref="H6:H15" si="7">+F6/G6</f>
        <v>0.68753528421052634</v>
      </c>
      <c r="I6" s="112">
        <v>71262234</v>
      </c>
      <c r="J6" s="46">
        <v>100000000</v>
      </c>
      <c r="K6" s="113">
        <f t="shared" si="1"/>
        <v>0.71262234000000002</v>
      </c>
      <c r="L6" s="42">
        <v>60666304</v>
      </c>
      <c r="M6" s="46">
        <v>100000000</v>
      </c>
      <c r="N6" s="30">
        <f t="shared" si="2"/>
        <v>0.60666304000000004</v>
      </c>
      <c r="O6" s="42">
        <v>57848875</v>
      </c>
      <c r="P6" s="46">
        <v>100000000</v>
      </c>
      <c r="Q6" s="30">
        <f t="shared" si="3"/>
        <v>0.57848875</v>
      </c>
      <c r="R6" s="44">
        <v>61943089</v>
      </c>
      <c r="S6" s="46">
        <v>100000000</v>
      </c>
      <c r="T6" s="30">
        <f t="shared" si="4"/>
        <v>0.61943088999999996</v>
      </c>
      <c r="U6" s="42">
        <f t="shared" si="5"/>
        <v>395480875</v>
      </c>
      <c r="V6" s="43">
        <f t="shared" si="5"/>
        <v>590000000</v>
      </c>
      <c r="W6" s="30">
        <f t="shared" si="6"/>
        <v>0.67030656779661013</v>
      </c>
      <c r="X6" s="45">
        <f t="shared" ref="X6:X13" si="8">+U6/3</f>
        <v>131826958.33333333</v>
      </c>
    </row>
    <row r="7" spans="2:27" x14ac:dyDescent="0.25">
      <c r="B7" s="18" t="s">
        <v>3</v>
      </c>
      <c r="C7" s="112">
        <v>70704834</v>
      </c>
      <c r="D7" s="46">
        <v>80000000</v>
      </c>
      <c r="E7" s="113">
        <f t="shared" si="0"/>
        <v>0.88381042499999996</v>
      </c>
      <c r="F7" s="158">
        <v>65284815</v>
      </c>
      <c r="G7" s="46">
        <v>80000000</v>
      </c>
      <c r="H7" s="113">
        <f t="shared" si="7"/>
        <v>0.81606018749999998</v>
      </c>
      <c r="I7" s="112">
        <v>56339305</v>
      </c>
      <c r="J7" s="46">
        <v>85000000</v>
      </c>
      <c r="K7" s="113">
        <f t="shared" si="1"/>
        <v>0.66281535294117644</v>
      </c>
      <c r="L7" s="42">
        <v>55321807</v>
      </c>
      <c r="M7" s="46">
        <v>85000000</v>
      </c>
      <c r="N7" s="30">
        <f t="shared" si="2"/>
        <v>0.65084478823529412</v>
      </c>
      <c r="O7" s="42">
        <v>51121096</v>
      </c>
      <c r="P7" s="46">
        <v>85000000</v>
      </c>
      <c r="Q7" s="30">
        <f t="shared" si="3"/>
        <v>0.60142465882352936</v>
      </c>
      <c r="R7" s="44">
        <v>47378187</v>
      </c>
      <c r="S7" s="46">
        <v>85000000</v>
      </c>
      <c r="T7" s="30">
        <f t="shared" si="4"/>
        <v>0.55739043529411769</v>
      </c>
      <c r="U7" s="42">
        <f t="shared" si="5"/>
        <v>346150044</v>
      </c>
      <c r="V7" s="43">
        <f t="shared" si="5"/>
        <v>500000000</v>
      </c>
      <c r="W7" s="30">
        <f t="shared" si="6"/>
        <v>0.69230008799999998</v>
      </c>
      <c r="X7" s="45">
        <f t="shared" si="8"/>
        <v>115383348</v>
      </c>
    </row>
    <row r="8" spans="2:27" x14ac:dyDescent="0.25">
      <c r="B8" s="18" t="s">
        <v>4</v>
      </c>
      <c r="C8" s="112">
        <v>77140339</v>
      </c>
      <c r="D8" s="46">
        <v>110000000</v>
      </c>
      <c r="E8" s="113">
        <f t="shared" si="0"/>
        <v>0.70127580909090914</v>
      </c>
      <c r="F8" s="158">
        <v>71261194</v>
      </c>
      <c r="G8" s="46">
        <v>110000000</v>
      </c>
      <c r="H8" s="113">
        <f t="shared" si="7"/>
        <v>0.64782903636363631</v>
      </c>
      <c r="I8" s="112">
        <v>67849067</v>
      </c>
      <c r="J8" s="46">
        <v>120000000</v>
      </c>
      <c r="K8" s="113">
        <f t="shared" si="1"/>
        <v>0.56540889166666664</v>
      </c>
      <c r="L8" s="42">
        <v>64693889</v>
      </c>
      <c r="M8" s="46">
        <v>120000000</v>
      </c>
      <c r="N8" s="30">
        <f t="shared" si="2"/>
        <v>0.53911574166666665</v>
      </c>
      <c r="O8" s="42">
        <v>74141671</v>
      </c>
      <c r="P8" s="46">
        <v>120000000</v>
      </c>
      <c r="Q8" s="30">
        <f t="shared" si="3"/>
        <v>0.61784725833333332</v>
      </c>
      <c r="R8" s="44">
        <v>58402842</v>
      </c>
      <c r="S8" s="46">
        <v>120000000</v>
      </c>
      <c r="T8" s="30">
        <f t="shared" si="4"/>
        <v>0.48669034999999999</v>
      </c>
      <c r="U8" s="42">
        <f t="shared" si="5"/>
        <v>413489002</v>
      </c>
      <c r="V8" s="43">
        <f t="shared" si="5"/>
        <v>700000000</v>
      </c>
      <c r="W8" s="30">
        <f t="shared" si="6"/>
        <v>0.59069857428571426</v>
      </c>
      <c r="X8" s="45">
        <f t="shared" si="8"/>
        <v>137829667.33333334</v>
      </c>
      <c r="AA8" s="10"/>
    </row>
    <row r="9" spans="2:27" x14ac:dyDescent="0.25">
      <c r="B9" s="18" t="s">
        <v>5</v>
      </c>
      <c r="C9" s="112">
        <v>47770694</v>
      </c>
      <c r="D9" s="43">
        <v>60000000</v>
      </c>
      <c r="E9" s="113">
        <f t="shared" si="0"/>
        <v>0.79617823333333337</v>
      </c>
      <c r="F9" s="158">
        <v>43431733</v>
      </c>
      <c r="G9" s="43">
        <v>60000000</v>
      </c>
      <c r="H9" s="113">
        <f t="shared" si="7"/>
        <v>0.72386221666666661</v>
      </c>
      <c r="I9" s="112">
        <v>43114676</v>
      </c>
      <c r="J9" s="43">
        <v>62000000</v>
      </c>
      <c r="K9" s="113">
        <f t="shared" si="1"/>
        <v>0.69539799999999996</v>
      </c>
      <c r="L9" s="42">
        <v>48060092</v>
      </c>
      <c r="M9" s="43">
        <v>62000000</v>
      </c>
      <c r="N9" s="30">
        <f t="shared" si="2"/>
        <v>0.7751627741935484</v>
      </c>
      <c r="O9" s="42">
        <v>45215707</v>
      </c>
      <c r="P9" s="43">
        <v>62000000</v>
      </c>
      <c r="Q9" s="30">
        <f t="shared" si="3"/>
        <v>0.72928559677419358</v>
      </c>
      <c r="R9" s="46">
        <v>46406137</v>
      </c>
      <c r="S9" s="43">
        <v>62000000</v>
      </c>
      <c r="T9" s="30">
        <f t="shared" si="4"/>
        <v>0.74848608064516131</v>
      </c>
      <c r="U9" s="42">
        <f t="shared" si="5"/>
        <v>273999039</v>
      </c>
      <c r="V9" s="43">
        <f t="shared" si="5"/>
        <v>368000000</v>
      </c>
      <c r="W9" s="30">
        <f t="shared" si="6"/>
        <v>0.74456260597826085</v>
      </c>
      <c r="X9" s="45">
        <f t="shared" si="8"/>
        <v>91333013</v>
      </c>
    </row>
    <row r="10" spans="2:27" x14ac:dyDescent="0.25">
      <c r="B10" s="18" t="s">
        <v>30</v>
      </c>
      <c r="C10" s="112">
        <v>64874120</v>
      </c>
      <c r="D10" s="77">
        <v>70000000</v>
      </c>
      <c r="E10" s="113">
        <f t="shared" si="0"/>
        <v>0.92677314285714285</v>
      </c>
      <c r="F10" s="158">
        <v>66347270</v>
      </c>
      <c r="G10" s="77">
        <v>70000000</v>
      </c>
      <c r="H10" s="113">
        <f t="shared" si="7"/>
        <v>0.94781814285714283</v>
      </c>
      <c r="I10" s="112">
        <v>54866106</v>
      </c>
      <c r="J10" s="77">
        <v>75000000</v>
      </c>
      <c r="K10" s="113">
        <f t="shared" si="1"/>
        <v>0.73154808000000004</v>
      </c>
      <c r="L10" s="42">
        <v>64166217</v>
      </c>
      <c r="M10" s="77">
        <v>75000000</v>
      </c>
      <c r="N10" s="30">
        <f t="shared" si="2"/>
        <v>0.85554956000000004</v>
      </c>
      <c r="O10" s="42">
        <v>60865644</v>
      </c>
      <c r="P10" s="77">
        <v>75000000</v>
      </c>
      <c r="Q10" s="30">
        <f t="shared" si="3"/>
        <v>0.81154192000000003</v>
      </c>
      <c r="R10" s="46">
        <v>64824027</v>
      </c>
      <c r="S10" s="77">
        <v>75000000</v>
      </c>
      <c r="T10" s="30">
        <f t="shared" si="4"/>
        <v>0.86432036000000001</v>
      </c>
      <c r="U10" s="42">
        <f t="shared" si="5"/>
        <v>375943384</v>
      </c>
      <c r="V10" s="43">
        <f t="shared" si="5"/>
        <v>440000000</v>
      </c>
      <c r="W10" s="30">
        <f t="shared" si="6"/>
        <v>0.85441678181818181</v>
      </c>
      <c r="X10" s="45">
        <f t="shared" si="8"/>
        <v>125314461.33333333</v>
      </c>
    </row>
    <row r="11" spans="2:27" x14ac:dyDescent="0.25">
      <c r="B11" s="111" t="s">
        <v>31</v>
      </c>
      <c r="C11" s="112">
        <v>36036237</v>
      </c>
      <c r="D11" s="77">
        <v>55000000</v>
      </c>
      <c r="E11" s="113">
        <f t="shared" si="0"/>
        <v>0.6552043090909091</v>
      </c>
      <c r="F11" s="158">
        <v>46597142</v>
      </c>
      <c r="G11" s="77">
        <v>55000000</v>
      </c>
      <c r="H11" s="113">
        <f t="shared" si="7"/>
        <v>0.84722076363636367</v>
      </c>
      <c r="I11" s="112">
        <v>36672571</v>
      </c>
      <c r="J11" s="77">
        <v>60000000</v>
      </c>
      <c r="K11" s="113">
        <f t="shared" si="1"/>
        <v>0.61120951666666667</v>
      </c>
      <c r="L11" s="42">
        <v>39440456</v>
      </c>
      <c r="M11" s="77">
        <v>60000000</v>
      </c>
      <c r="N11" s="30">
        <f t="shared" si="2"/>
        <v>0.65734093333333332</v>
      </c>
      <c r="O11" s="42">
        <v>36076144</v>
      </c>
      <c r="P11" s="77">
        <v>60000000</v>
      </c>
      <c r="Q11" s="30">
        <f t="shared" si="3"/>
        <v>0.60126906666666668</v>
      </c>
      <c r="R11" s="46">
        <v>35863679</v>
      </c>
      <c r="S11" s="77">
        <v>60000000</v>
      </c>
      <c r="T11" s="30">
        <f t="shared" si="4"/>
        <v>0.59772798333333332</v>
      </c>
      <c r="U11" s="42">
        <f t="shared" si="5"/>
        <v>230686229</v>
      </c>
      <c r="V11" s="43">
        <f t="shared" si="5"/>
        <v>350000000</v>
      </c>
      <c r="W11" s="30">
        <f t="shared" si="6"/>
        <v>0.65910351142857138</v>
      </c>
      <c r="X11" s="45">
        <f t="shared" si="8"/>
        <v>76895409.666666672</v>
      </c>
    </row>
    <row r="12" spans="2:27" x14ac:dyDescent="0.25">
      <c r="B12" s="18" t="s">
        <v>35</v>
      </c>
      <c r="C12" s="112">
        <v>48973225</v>
      </c>
      <c r="D12" s="77">
        <v>60000000</v>
      </c>
      <c r="E12" s="113">
        <f t="shared" si="0"/>
        <v>0.81622041666666667</v>
      </c>
      <c r="F12" s="158">
        <v>48548616</v>
      </c>
      <c r="G12" s="77">
        <v>60000000</v>
      </c>
      <c r="H12" s="113">
        <f t="shared" si="7"/>
        <v>0.80914359999999996</v>
      </c>
      <c r="I12" s="112">
        <v>43851019</v>
      </c>
      <c r="J12" s="77">
        <v>70000000</v>
      </c>
      <c r="K12" s="113">
        <f t="shared" si="1"/>
        <v>0.62644312857142859</v>
      </c>
      <c r="L12" s="42">
        <v>41933777</v>
      </c>
      <c r="M12" s="77">
        <v>70000000</v>
      </c>
      <c r="N12" s="30">
        <f t="shared" si="2"/>
        <v>0.59905395714285714</v>
      </c>
      <c r="O12" s="42">
        <v>40144873</v>
      </c>
      <c r="P12" s="77">
        <v>70000000</v>
      </c>
      <c r="Q12" s="30">
        <f t="shared" si="3"/>
        <v>0.57349818571428568</v>
      </c>
      <c r="R12" s="46">
        <v>52216175</v>
      </c>
      <c r="S12" s="77">
        <v>70000000</v>
      </c>
      <c r="T12" s="30">
        <f t="shared" si="4"/>
        <v>0.74594535714285715</v>
      </c>
      <c r="U12" s="42">
        <f>+C12+F12+I12+L12+O12+R12</f>
        <v>275667685</v>
      </c>
      <c r="V12" s="43">
        <f t="shared" si="5"/>
        <v>400000000</v>
      </c>
      <c r="W12" s="30">
        <f t="shared" si="6"/>
        <v>0.68916921249999996</v>
      </c>
      <c r="X12" s="45">
        <f t="shared" si="8"/>
        <v>91889228.333333328</v>
      </c>
    </row>
    <row r="13" spans="2:27" x14ac:dyDescent="0.25">
      <c r="B13" s="18" t="s">
        <v>39</v>
      </c>
      <c r="C13" s="112">
        <v>35290237</v>
      </c>
      <c r="D13" s="77">
        <v>50000000</v>
      </c>
      <c r="E13" s="113">
        <f t="shared" si="0"/>
        <v>0.70580474000000004</v>
      </c>
      <c r="F13" s="158">
        <v>41080644</v>
      </c>
      <c r="G13" s="77">
        <v>50000000</v>
      </c>
      <c r="H13" s="113">
        <f t="shared" si="7"/>
        <v>0.82161287999999999</v>
      </c>
      <c r="I13" s="112">
        <v>28808174</v>
      </c>
      <c r="J13" s="77">
        <v>52000000</v>
      </c>
      <c r="K13" s="113">
        <f t="shared" si="1"/>
        <v>0.55400334615384617</v>
      </c>
      <c r="L13" s="42">
        <v>41008005</v>
      </c>
      <c r="M13" s="77">
        <v>52000000</v>
      </c>
      <c r="N13" s="30">
        <f t="shared" si="2"/>
        <v>0.78861548076923071</v>
      </c>
      <c r="O13" s="42">
        <v>32242723</v>
      </c>
      <c r="P13" s="77">
        <v>52000000</v>
      </c>
      <c r="Q13" s="30">
        <f t="shared" si="3"/>
        <v>0.62005236538461539</v>
      </c>
      <c r="R13" s="46">
        <v>37089778</v>
      </c>
      <c r="S13" s="77">
        <v>52000000</v>
      </c>
      <c r="T13" s="30">
        <f t="shared" si="4"/>
        <v>0.71326496153846153</v>
      </c>
      <c r="U13" s="42">
        <f>+C13+F13+I13+L13+O13+R13</f>
        <v>215519561</v>
      </c>
      <c r="V13" s="43">
        <f t="shared" si="5"/>
        <v>308000000</v>
      </c>
      <c r="W13" s="30">
        <f t="shared" si="6"/>
        <v>0.69973883441558438</v>
      </c>
      <c r="X13" s="45">
        <f t="shared" si="8"/>
        <v>71839853.666666672</v>
      </c>
    </row>
    <row r="14" spans="2:27" x14ac:dyDescent="0.25">
      <c r="B14" s="18" t="s">
        <v>40</v>
      </c>
      <c r="C14" s="112"/>
      <c r="D14" s="151"/>
      <c r="E14" s="113" t="e">
        <f t="shared" si="0"/>
        <v>#DIV/0!</v>
      </c>
      <c r="F14" s="159"/>
      <c r="G14" s="151"/>
      <c r="H14" s="113"/>
      <c r="I14" s="112">
        <v>719774</v>
      </c>
      <c r="J14" s="151">
        <v>35000000</v>
      </c>
      <c r="K14" s="113">
        <f t="shared" si="1"/>
        <v>2.056497142857143E-2</v>
      </c>
      <c r="L14" s="42">
        <v>14311562</v>
      </c>
      <c r="M14" s="151">
        <v>35000000</v>
      </c>
      <c r="N14" s="30">
        <f t="shared" si="2"/>
        <v>0.40890177142857143</v>
      </c>
      <c r="O14" s="42">
        <v>12534067</v>
      </c>
      <c r="P14" s="151">
        <v>35000000</v>
      </c>
      <c r="Q14" s="30">
        <f t="shared" si="3"/>
        <v>0.3581162</v>
      </c>
      <c r="R14" s="46">
        <v>30107709</v>
      </c>
      <c r="S14" s="151">
        <v>35000000</v>
      </c>
      <c r="T14" s="30">
        <f t="shared" si="4"/>
        <v>0.8602202571428571</v>
      </c>
      <c r="U14" s="42">
        <f>+C14+F14+I14+L14+O14+R14</f>
        <v>57673112</v>
      </c>
      <c r="V14" s="43">
        <f t="shared" ref="V14" si="9">+D14+G14+J14+M14+P14+S14</f>
        <v>140000000</v>
      </c>
      <c r="W14" s="30">
        <f t="shared" ref="W14" si="10">+U14/V14</f>
        <v>0.41195080000000001</v>
      </c>
      <c r="X14" s="45">
        <f t="shared" ref="X14" si="11">+U14/3</f>
        <v>19224370.666666668</v>
      </c>
    </row>
    <row r="15" spans="2:27" x14ac:dyDescent="0.25">
      <c r="B15" s="41" t="s">
        <v>10</v>
      </c>
      <c r="C15" s="73">
        <f>SUM(C5:C13)</f>
        <v>567012281</v>
      </c>
      <c r="D15" s="73">
        <f>SUM(D5:D14)</f>
        <v>710000000</v>
      </c>
      <c r="E15" s="139">
        <f t="shared" si="0"/>
        <v>0.7986088464788732</v>
      </c>
      <c r="F15" s="83">
        <f>SUM(F5:F14)</f>
        <v>550032751</v>
      </c>
      <c r="G15" s="73">
        <f>SUM(G5:G14)</f>
        <v>710000000</v>
      </c>
      <c r="H15" s="48">
        <f t="shared" si="7"/>
        <v>0.7746940154929578</v>
      </c>
      <c r="I15" s="73">
        <f>SUM(I5:I14)</f>
        <v>509775432</v>
      </c>
      <c r="J15" s="73">
        <f>SUM(J5:J14)</f>
        <v>794000000</v>
      </c>
      <c r="K15" s="47">
        <f t="shared" si="1"/>
        <v>0.64203454911838787</v>
      </c>
      <c r="L15" s="74">
        <f>SUM(L5:L14)</f>
        <v>529848410</v>
      </c>
      <c r="M15" s="74">
        <f>SUM(M5:M14)</f>
        <v>794000000</v>
      </c>
      <c r="N15" s="48">
        <f t="shared" si="2"/>
        <v>0.66731537783375316</v>
      </c>
      <c r="O15" s="73">
        <f>SUM(O5:O14)</f>
        <v>504135992</v>
      </c>
      <c r="P15" s="74">
        <f>SUM(P5:P14)</f>
        <v>794000000</v>
      </c>
      <c r="Q15" s="49">
        <f t="shared" si="3"/>
        <v>0.63493197984886651</v>
      </c>
      <c r="R15" s="74">
        <f>SUM(R5:R14)</f>
        <v>525025973</v>
      </c>
      <c r="S15" s="74">
        <f>SUM(S5:S14)</f>
        <v>794000000</v>
      </c>
      <c r="T15" s="48">
        <f t="shared" si="4"/>
        <v>0.66124177959697727</v>
      </c>
      <c r="U15" s="75">
        <f>SUM(U5:U13)</f>
        <v>3128157727</v>
      </c>
      <c r="V15" s="75">
        <f>SUM(V5:V14)</f>
        <v>4596000000</v>
      </c>
      <c r="W15" s="72">
        <f t="shared" si="6"/>
        <v>0.68062613729329857</v>
      </c>
      <c r="X15" s="76">
        <f>+U15/3</f>
        <v>1042719242.3333334</v>
      </c>
      <c r="Y15" s="16"/>
    </row>
    <row r="16" spans="2:27" x14ac:dyDescent="0.25">
      <c r="C16" s="8"/>
    </row>
    <row r="17" spans="2:28" ht="15.75" thickBot="1" x14ac:dyDescent="0.3">
      <c r="C17" s="8"/>
    </row>
    <row r="18" spans="2:28" ht="19.5" thickBot="1" x14ac:dyDescent="0.35">
      <c r="B18" s="191" t="s">
        <v>46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216"/>
      <c r="Z18" s="216"/>
      <c r="AA18" s="216"/>
      <c r="AB18" s="217"/>
    </row>
    <row r="19" spans="2:28" x14ac:dyDescent="0.25">
      <c r="B19" s="209" t="s">
        <v>0</v>
      </c>
      <c r="C19" s="220" t="s">
        <v>15</v>
      </c>
      <c r="D19" s="221"/>
      <c r="E19" s="222"/>
      <c r="F19" s="223" t="s">
        <v>16</v>
      </c>
      <c r="G19" s="224"/>
      <c r="H19" s="225"/>
      <c r="I19" s="220" t="s">
        <v>17</v>
      </c>
      <c r="J19" s="221"/>
      <c r="K19" s="222"/>
      <c r="L19" s="212" t="s">
        <v>18</v>
      </c>
      <c r="M19" s="212"/>
      <c r="N19" s="212"/>
      <c r="O19" s="213" t="s">
        <v>19</v>
      </c>
      <c r="P19" s="213"/>
      <c r="Q19" s="213"/>
      <c r="R19" s="212" t="s">
        <v>20</v>
      </c>
      <c r="S19" s="212"/>
      <c r="T19" s="212"/>
      <c r="U19" s="218" t="s">
        <v>14</v>
      </c>
      <c r="V19" s="219"/>
      <c r="W19" s="219"/>
      <c r="X19" s="219"/>
      <c r="Y19" s="215" t="s">
        <v>27</v>
      </c>
      <c r="Z19" s="215"/>
      <c r="AA19" s="215"/>
      <c r="AB19" s="215"/>
    </row>
    <row r="20" spans="2:28" x14ac:dyDescent="0.25">
      <c r="B20" s="210"/>
      <c r="C20" s="3" t="s">
        <v>21</v>
      </c>
      <c r="D20" s="1" t="s">
        <v>22</v>
      </c>
      <c r="E20" s="2" t="s">
        <v>29</v>
      </c>
      <c r="F20" s="154" t="s">
        <v>21</v>
      </c>
      <c r="G20" s="5" t="s">
        <v>22</v>
      </c>
      <c r="H20" s="6" t="s">
        <v>29</v>
      </c>
      <c r="I20" s="3" t="s">
        <v>21</v>
      </c>
      <c r="J20" s="1" t="s">
        <v>22</v>
      </c>
      <c r="K20" s="2" t="s">
        <v>29</v>
      </c>
      <c r="L20" s="5" t="s">
        <v>21</v>
      </c>
      <c r="M20" s="5" t="s">
        <v>22</v>
      </c>
      <c r="N20" s="6" t="s">
        <v>29</v>
      </c>
      <c r="O20" s="3" t="s">
        <v>21</v>
      </c>
      <c r="P20" s="1" t="s">
        <v>22</v>
      </c>
      <c r="Q20" s="2" t="s">
        <v>29</v>
      </c>
      <c r="R20" s="5" t="s">
        <v>21</v>
      </c>
      <c r="S20" s="5" t="s">
        <v>22</v>
      </c>
      <c r="T20" s="6" t="s">
        <v>29</v>
      </c>
      <c r="U20" s="3" t="s">
        <v>21</v>
      </c>
      <c r="V20" s="1" t="s">
        <v>22</v>
      </c>
      <c r="W20" s="2" t="s">
        <v>29</v>
      </c>
      <c r="X20" s="14" t="s">
        <v>24</v>
      </c>
      <c r="Y20" s="13" t="s">
        <v>21</v>
      </c>
      <c r="Z20" s="13" t="s">
        <v>22</v>
      </c>
      <c r="AA20" s="13" t="s">
        <v>28</v>
      </c>
      <c r="AB20" s="13" t="s">
        <v>24</v>
      </c>
    </row>
    <row r="21" spans="2:28" s="54" customFormat="1" x14ac:dyDescent="0.25">
      <c r="B21" s="50" t="s">
        <v>1</v>
      </c>
      <c r="C21" s="46">
        <v>111950790</v>
      </c>
      <c r="D21" s="46">
        <v>135000000</v>
      </c>
      <c r="E21" s="30">
        <f t="shared" ref="E21:E32" si="12">+C21/D21</f>
        <v>0.82926511111111112</v>
      </c>
      <c r="F21" s="155">
        <v>98450889</v>
      </c>
      <c r="G21" s="46">
        <v>135000000</v>
      </c>
      <c r="H21" s="127">
        <f t="shared" ref="H21:H31" si="13">+F21/G21</f>
        <v>0.72926584444444442</v>
      </c>
      <c r="I21" s="128"/>
      <c r="J21" s="46">
        <v>130000000</v>
      </c>
      <c r="K21" s="30">
        <f t="shared" ref="K21:K32" si="14">+I21/J21</f>
        <v>0</v>
      </c>
      <c r="L21" s="46"/>
      <c r="M21" s="46">
        <v>130000000</v>
      </c>
      <c r="N21" s="30">
        <f t="shared" ref="N21:N30" si="15">+L21/M21</f>
        <v>0</v>
      </c>
      <c r="O21" s="46"/>
      <c r="P21" s="46">
        <v>130000000</v>
      </c>
      <c r="Q21" s="30">
        <f t="shared" ref="Q21:Q32" si="16">+O21/P21</f>
        <v>0</v>
      </c>
      <c r="R21" s="46"/>
      <c r="S21" s="46">
        <v>130000000</v>
      </c>
      <c r="T21" s="30">
        <f t="shared" ref="T21:T29" si="17">+R21/S21</f>
        <v>0</v>
      </c>
      <c r="U21" s="46">
        <f>+C21+F21+I21+L21+O21+R21</f>
        <v>210401679</v>
      </c>
      <c r="V21" s="43">
        <f>+D21+G21+J21+M21+P21+S21</f>
        <v>790000000</v>
      </c>
      <c r="W21" s="30">
        <f t="shared" ref="W21:W32" si="18">+U21/V21</f>
        <v>0.26633123924050633</v>
      </c>
      <c r="X21" s="51">
        <f>+U21/6</f>
        <v>35066946.5</v>
      </c>
      <c r="Y21" s="52">
        <f t="shared" ref="Y21:Z28" si="19">+U5+U21</f>
        <v>811623587</v>
      </c>
      <c r="Z21" s="52">
        <f t="shared" si="19"/>
        <v>1590000000</v>
      </c>
      <c r="AA21" s="53">
        <f>+Y21/Z21</f>
        <v>0.51045508616352198</v>
      </c>
      <c r="AB21" s="52">
        <f>+Y21/12</f>
        <v>67635298.916666672</v>
      </c>
    </row>
    <row r="22" spans="2:28" s="54" customFormat="1" x14ac:dyDescent="0.25">
      <c r="B22" s="50" t="s">
        <v>2</v>
      </c>
      <c r="C22" s="46">
        <v>51255529</v>
      </c>
      <c r="D22" s="46">
        <v>100000000</v>
      </c>
      <c r="E22" s="30">
        <f t="shared" si="12"/>
        <v>0.51255529</v>
      </c>
      <c r="F22" s="155">
        <v>46852957</v>
      </c>
      <c r="G22" s="46">
        <v>100000000</v>
      </c>
      <c r="H22" s="127">
        <f t="shared" si="13"/>
        <v>0.46852957000000001</v>
      </c>
      <c r="I22" s="128"/>
      <c r="J22" s="46">
        <v>95000000</v>
      </c>
      <c r="K22" s="30">
        <f t="shared" si="14"/>
        <v>0</v>
      </c>
      <c r="L22" s="46"/>
      <c r="M22" s="46">
        <v>95000000</v>
      </c>
      <c r="N22" s="30">
        <f t="shared" si="15"/>
        <v>0</v>
      </c>
      <c r="O22" s="46"/>
      <c r="P22" s="46">
        <v>95000000</v>
      </c>
      <c r="Q22" s="30">
        <f t="shared" si="16"/>
        <v>0</v>
      </c>
      <c r="R22" s="46"/>
      <c r="S22" s="46">
        <v>95000000</v>
      </c>
      <c r="T22" s="30">
        <f t="shared" si="17"/>
        <v>0</v>
      </c>
      <c r="U22" s="46">
        <f t="shared" ref="U22:U30" si="20">+C22+F22+I22+L22+O22+R22</f>
        <v>98108486</v>
      </c>
      <c r="V22" s="43">
        <f t="shared" ref="V22:V29" si="21">+D22+G22+J22+M22+P22+S22</f>
        <v>580000000</v>
      </c>
      <c r="W22" s="30">
        <f t="shared" si="18"/>
        <v>0.16915256206896551</v>
      </c>
      <c r="X22" s="51">
        <f t="shared" ref="X22:X32" si="22">+U22/6</f>
        <v>16351414.333333334</v>
      </c>
      <c r="Y22" s="52">
        <f t="shared" si="19"/>
        <v>493589361</v>
      </c>
      <c r="Z22" s="52">
        <f t="shared" si="19"/>
        <v>1170000000</v>
      </c>
      <c r="AA22" s="53">
        <f t="shared" ref="AA22:AA32" si="23">+Y22/Z22</f>
        <v>0.42187124871794873</v>
      </c>
      <c r="AB22" s="52">
        <f t="shared" ref="AB22:AB32" si="24">+Y22/12</f>
        <v>41132446.75</v>
      </c>
    </row>
    <row r="23" spans="2:28" s="54" customFormat="1" x14ac:dyDescent="0.25">
      <c r="B23" s="50" t="s">
        <v>3</v>
      </c>
      <c r="C23" s="46">
        <v>66693649</v>
      </c>
      <c r="D23" s="46">
        <v>85000000</v>
      </c>
      <c r="E23" s="30">
        <f t="shared" si="12"/>
        <v>0.78463116470588234</v>
      </c>
      <c r="F23" s="155">
        <v>63970975</v>
      </c>
      <c r="G23" s="46">
        <v>85000000</v>
      </c>
      <c r="H23" s="127">
        <f t="shared" si="13"/>
        <v>0.75259970588235292</v>
      </c>
      <c r="I23" s="128"/>
      <c r="J23" s="46">
        <v>80000000</v>
      </c>
      <c r="K23" s="30">
        <f t="shared" si="14"/>
        <v>0</v>
      </c>
      <c r="L23" s="46"/>
      <c r="M23" s="46">
        <v>80000000</v>
      </c>
      <c r="N23" s="30">
        <f t="shared" si="15"/>
        <v>0</v>
      </c>
      <c r="O23" s="46"/>
      <c r="P23" s="46">
        <v>80000000</v>
      </c>
      <c r="Q23" s="30">
        <f t="shared" si="16"/>
        <v>0</v>
      </c>
      <c r="R23" s="46"/>
      <c r="S23" s="46">
        <v>73000000</v>
      </c>
      <c r="T23" s="30">
        <f t="shared" si="17"/>
        <v>0</v>
      </c>
      <c r="U23" s="46">
        <f t="shared" si="20"/>
        <v>130664624</v>
      </c>
      <c r="V23" s="43">
        <f t="shared" si="21"/>
        <v>483000000</v>
      </c>
      <c r="W23" s="30">
        <f t="shared" si="18"/>
        <v>0.27052717184265013</v>
      </c>
      <c r="X23" s="51">
        <f t="shared" si="22"/>
        <v>21777437.333333332</v>
      </c>
      <c r="Y23" s="52">
        <f t="shared" si="19"/>
        <v>476814668</v>
      </c>
      <c r="Z23" s="52">
        <f t="shared" si="19"/>
        <v>983000000</v>
      </c>
      <c r="AA23" s="53">
        <f t="shared" si="23"/>
        <v>0.48506069989827061</v>
      </c>
      <c r="AB23" s="52">
        <f t="shared" si="24"/>
        <v>39734555.666666664</v>
      </c>
    </row>
    <row r="24" spans="2:28" s="54" customFormat="1" x14ac:dyDescent="0.25">
      <c r="B24" s="50" t="s">
        <v>4</v>
      </c>
      <c r="C24" s="46">
        <v>61139436</v>
      </c>
      <c r="D24" s="46">
        <v>120000000</v>
      </c>
      <c r="E24" s="30">
        <f t="shared" si="12"/>
        <v>0.50949529999999998</v>
      </c>
      <c r="F24" s="155">
        <v>64924460</v>
      </c>
      <c r="G24" s="46">
        <v>120000000</v>
      </c>
      <c r="H24" s="127">
        <f t="shared" si="13"/>
        <v>0.54103716666666668</v>
      </c>
      <c r="I24" s="128"/>
      <c r="J24" s="46">
        <v>110000000</v>
      </c>
      <c r="K24" s="30">
        <f t="shared" si="14"/>
        <v>0</v>
      </c>
      <c r="L24" s="46"/>
      <c r="M24" s="46">
        <v>110000000</v>
      </c>
      <c r="N24" s="30">
        <f t="shared" si="15"/>
        <v>0</v>
      </c>
      <c r="O24" s="46"/>
      <c r="P24" s="46">
        <v>110000000</v>
      </c>
      <c r="Q24" s="30">
        <f t="shared" si="16"/>
        <v>0</v>
      </c>
      <c r="R24" s="46"/>
      <c r="S24" s="46">
        <v>110000000</v>
      </c>
      <c r="T24" s="30">
        <f t="shared" si="17"/>
        <v>0</v>
      </c>
      <c r="U24" s="46">
        <f t="shared" si="20"/>
        <v>126063896</v>
      </c>
      <c r="V24" s="43">
        <f t="shared" si="21"/>
        <v>680000000</v>
      </c>
      <c r="W24" s="30">
        <f t="shared" si="18"/>
        <v>0.18538808235294119</v>
      </c>
      <c r="X24" s="51">
        <f t="shared" si="22"/>
        <v>21010649.333333332</v>
      </c>
      <c r="Y24" s="52">
        <f t="shared" si="19"/>
        <v>539552898</v>
      </c>
      <c r="Z24" s="52">
        <f t="shared" si="19"/>
        <v>1380000000</v>
      </c>
      <c r="AA24" s="53">
        <f t="shared" si="23"/>
        <v>0.39098036086956522</v>
      </c>
      <c r="AB24" s="52">
        <f t="shared" si="24"/>
        <v>44962741.5</v>
      </c>
    </row>
    <row r="25" spans="2:28" s="54" customFormat="1" x14ac:dyDescent="0.25">
      <c r="B25" s="50" t="s">
        <v>5</v>
      </c>
      <c r="C25" s="46">
        <v>48649797</v>
      </c>
      <c r="D25" s="43">
        <v>62000000</v>
      </c>
      <c r="E25" s="30">
        <f t="shared" si="12"/>
        <v>0.7846741451612903</v>
      </c>
      <c r="F25" s="155">
        <v>43459095</v>
      </c>
      <c r="G25" s="43">
        <v>62000000</v>
      </c>
      <c r="H25" s="127">
        <f t="shared" si="13"/>
        <v>0.70095314516129037</v>
      </c>
      <c r="I25" s="128"/>
      <c r="J25" s="43">
        <v>60000000</v>
      </c>
      <c r="K25" s="30">
        <f t="shared" si="14"/>
        <v>0</v>
      </c>
      <c r="L25" s="46"/>
      <c r="M25" s="43">
        <v>60000000</v>
      </c>
      <c r="N25" s="30">
        <f t="shared" si="15"/>
        <v>0</v>
      </c>
      <c r="O25" s="43"/>
      <c r="P25" s="43">
        <v>60000000</v>
      </c>
      <c r="Q25" s="30">
        <f t="shared" si="16"/>
        <v>0</v>
      </c>
      <c r="R25" s="46"/>
      <c r="S25" s="43">
        <v>55000000</v>
      </c>
      <c r="T25" s="30">
        <f t="shared" si="17"/>
        <v>0</v>
      </c>
      <c r="U25" s="46">
        <f t="shared" si="20"/>
        <v>92108892</v>
      </c>
      <c r="V25" s="43">
        <f t="shared" si="21"/>
        <v>359000000</v>
      </c>
      <c r="W25" s="30">
        <f t="shared" si="18"/>
        <v>0.25657072980501394</v>
      </c>
      <c r="X25" s="51">
        <f t="shared" si="22"/>
        <v>15351482</v>
      </c>
      <c r="Y25" s="52">
        <f t="shared" si="19"/>
        <v>366107931</v>
      </c>
      <c r="Z25" s="52">
        <f t="shared" si="19"/>
        <v>727000000</v>
      </c>
      <c r="AA25" s="53">
        <f t="shared" si="23"/>
        <v>0.50358725034387897</v>
      </c>
      <c r="AB25" s="52">
        <f t="shared" si="24"/>
        <v>30508994.25</v>
      </c>
    </row>
    <row r="26" spans="2:28" s="54" customFormat="1" x14ac:dyDescent="0.25">
      <c r="B26" s="50" t="s">
        <v>30</v>
      </c>
      <c r="C26" s="46">
        <v>58169142</v>
      </c>
      <c r="D26" s="77">
        <v>75000000</v>
      </c>
      <c r="E26" s="30">
        <f t="shared" si="12"/>
        <v>0.77558855999999998</v>
      </c>
      <c r="F26" s="155">
        <v>63025740</v>
      </c>
      <c r="G26" s="77">
        <v>75000000</v>
      </c>
      <c r="H26" s="127">
        <f t="shared" si="13"/>
        <v>0.84034319999999996</v>
      </c>
      <c r="I26" s="128"/>
      <c r="J26" s="77">
        <v>70000000</v>
      </c>
      <c r="K26" s="30">
        <f t="shared" si="14"/>
        <v>0</v>
      </c>
      <c r="L26" s="46"/>
      <c r="M26" s="77">
        <v>70000000</v>
      </c>
      <c r="N26" s="30">
        <f t="shared" si="15"/>
        <v>0</v>
      </c>
      <c r="O26" s="77"/>
      <c r="P26" s="77">
        <v>70000000</v>
      </c>
      <c r="Q26" s="30">
        <f t="shared" si="16"/>
        <v>0</v>
      </c>
      <c r="R26" s="46"/>
      <c r="S26" s="77">
        <v>60000000</v>
      </c>
      <c r="T26" s="30">
        <f t="shared" si="17"/>
        <v>0</v>
      </c>
      <c r="U26" s="46">
        <f t="shared" si="20"/>
        <v>121194882</v>
      </c>
      <c r="V26" s="43">
        <f t="shared" si="21"/>
        <v>420000000</v>
      </c>
      <c r="W26" s="30">
        <f t="shared" si="18"/>
        <v>0.28855924285714285</v>
      </c>
      <c r="X26" s="51">
        <f t="shared" si="22"/>
        <v>20199147</v>
      </c>
      <c r="Y26" s="52">
        <f t="shared" si="19"/>
        <v>497138266</v>
      </c>
      <c r="Z26" s="52">
        <f t="shared" si="19"/>
        <v>860000000</v>
      </c>
      <c r="AA26" s="53">
        <f t="shared" si="23"/>
        <v>0.57806775116279074</v>
      </c>
      <c r="AB26" s="52">
        <f t="shared" si="24"/>
        <v>41428188.833333336</v>
      </c>
    </row>
    <row r="27" spans="2:28" s="54" customFormat="1" x14ac:dyDescent="0.25">
      <c r="B27" s="50" t="s">
        <v>31</v>
      </c>
      <c r="C27" s="46">
        <v>39693570</v>
      </c>
      <c r="D27" s="77">
        <v>60000000</v>
      </c>
      <c r="E27" s="30">
        <f t="shared" si="12"/>
        <v>0.66155949999999997</v>
      </c>
      <c r="F27" s="155">
        <v>37979303</v>
      </c>
      <c r="G27" s="77">
        <v>60000000</v>
      </c>
      <c r="H27" s="127">
        <f t="shared" si="13"/>
        <v>0.63298838333333329</v>
      </c>
      <c r="I27" s="128"/>
      <c r="J27" s="77">
        <v>55000000</v>
      </c>
      <c r="K27" s="30">
        <f t="shared" si="14"/>
        <v>0</v>
      </c>
      <c r="L27" s="46"/>
      <c r="M27" s="77">
        <v>55000000</v>
      </c>
      <c r="N27" s="30">
        <f t="shared" si="15"/>
        <v>0</v>
      </c>
      <c r="O27" s="77"/>
      <c r="P27" s="77">
        <v>55000000</v>
      </c>
      <c r="Q27" s="30">
        <f>+O27/P27</f>
        <v>0</v>
      </c>
      <c r="R27" s="46"/>
      <c r="S27" s="77">
        <v>40000000</v>
      </c>
      <c r="T27" s="30">
        <f t="shared" si="17"/>
        <v>0</v>
      </c>
      <c r="U27" s="46">
        <f t="shared" si="20"/>
        <v>77672873</v>
      </c>
      <c r="V27" s="43">
        <f t="shared" si="21"/>
        <v>325000000</v>
      </c>
      <c r="W27" s="30">
        <f t="shared" si="18"/>
        <v>0.23899345538461539</v>
      </c>
      <c r="X27" s="51">
        <f t="shared" si="22"/>
        <v>12945478.833333334</v>
      </c>
      <c r="Y27" s="52">
        <f t="shared" si="19"/>
        <v>308359102</v>
      </c>
      <c r="Z27" s="52">
        <f t="shared" si="19"/>
        <v>675000000</v>
      </c>
      <c r="AA27" s="53">
        <f t="shared" si="23"/>
        <v>0.45682829925925927</v>
      </c>
      <c r="AB27" s="52">
        <f t="shared" si="24"/>
        <v>25696591.833333332</v>
      </c>
    </row>
    <row r="28" spans="2:28" s="54" customFormat="1" x14ac:dyDescent="0.25">
      <c r="B28" s="50" t="s">
        <v>35</v>
      </c>
      <c r="C28" s="46">
        <v>40682931</v>
      </c>
      <c r="D28" s="77">
        <v>70000000</v>
      </c>
      <c r="E28" s="30">
        <f t="shared" si="12"/>
        <v>0.58118472857142855</v>
      </c>
      <c r="F28" s="155">
        <v>33656568</v>
      </c>
      <c r="G28" s="77">
        <v>70000000</v>
      </c>
      <c r="H28" s="30">
        <f t="shared" si="13"/>
        <v>0.48080811428571429</v>
      </c>
      <c r="I28" s="128"/>
      <c r="J28" s="77">
        <v>60000000</v>
      </c>
      <c r="K28" s="30">
        <f t="shared" si="14"/>
        <v>0</v>
      </c>
      <c r="L28" s="46"/>
      <c r="M28" s="77">
        <v>60000000</v>
      </c>
      <c r="N28" s="30">
        <f t="shared" si="15"/>
        <v>0</v>
      </c>
      <c r="O28" s="77"/>
      <c r="P28" s="77">
        <v>60000000</v>
      </c>
      <c r="Q28" s="30">
        <f t="shared" si="16"/>
        <v>0</v>
      </c>
      <c r="R28" s="46"/>
      <c r="S28" s="77">
        <v>50000000</v>
      </c>
      <c r="T28" s="30">
        <f t="shared" si="17"/>
        <v>0</v>
      </c>
      <c r="U28" s="46">
        <f t="shared" si="20"/>
        <v>74339499</v>
      </c>
      <c r="V28" s="77">
        <f t="shared" si="21"/>
        <v>370000000</v>
      </c>
      <c r="W28" s="30">
        <f t="shared" si="18"/>
        <v>0.20091756486486487</v>
      </c>
      <c r="X28" s="57">
        <f t="shared" si="22"/>
        <v>12389916.5</v>
      </c>
      <c r="Y28" s="52">
        <f t="shared" si="19"/>
        <v>350007184</v>
      </c>
      <c r="Z28" s="52">
        <f t="shared" si="19"/>
        <v>770000000</v>
      </c>
      <c r="AA28" s="53">
        <f t="shared" si="23"/>
        <v>0.45455478441558439</v>
      </c>
      <c r="AB28" s="52">
        <f t="shared" si="24"/>
        <v>29167265.333333332</v>
      </c>
    </row>
    <row r="29" spans="2:28" s="54" customFormat="1" x14ac:dyDescent="0.25">
      <c r="B29" s="50" t="s">
        <v>39</v>
      </c>
      <c r="C29" s="46">
        <v>30289842</v>
      </c>
      <c r="D29" s="77">
        <v>52000000</v>
      </c>
      <c r="E29" s="30">
        <f t="shared" si="12"/>
        <v>0.58249696153846153</v>
      </c>
      <c r="F29" s="155">
        <v>41291945</v>
      </c>
      <c r="G29" s="77">
        <v>52000000</v>
      </c>
      <c r="H29" s="30">
        <f t="shared" si="13"/>
        <v>0.79407586538461539</v>
      </c>
      <c r="I29" s="128"/>
      <c r="J29" s="77">
        <v>50000000</v>
      </c>
      <c r="K29" s="30">
        <f t="shared" si="14"/>
        <v>0</v>
      </c>
      <c r="L29" s="46"/>
      <c r="M29" s="77">
        <v>50000000</v>
      </c>
      <c r="N29" s="30">
        <f t="shared" si="15"/>
        <v>0</v>
      </c>
      <c r="O29" s="77"/>
      <c r="P29" s="77">
        <v>50000000</v>
      </c>
      <c r="Q29" s="30">
        <f t="shared" si="16"/>
        <v>0</v>
      </c>
      <c r="R29" s="46"/>
      <c r="S29" s="77">
        <v>35000000</v>
      </c>
      <c r="T29" s="30">
        <f t="shared" si="17"/>
        <v>0</v>
      </c>
      <c r="U29" s="46">
        <f t="shared" si="20"/>
        <v>71581787</v>
      </c>
      <c r="V29" s="77">
        <f t="shared" si="21"/>
        <v>289000000</v>
      </c>
      <c r="W29" s="30">
        <f t="shared" si="18"/>
        <v>0.24768784429065743</v>
      </c>
      <c r="X29" s="57">
        <f t="shared" si="22"/>
        <v>11930297.833333334</v>
      </c>
      <c r="Y29" s="52"/>
      <c r="Z29" s="52"/>
      <c r="AA29" s="53"/>
      <c r="AB29" s="52"/>
    </row>
    <row r="30" spans="2:28" s="54" customFormat="1" x14ac:dyDescent="0.25">
      <c r="B30" s="50" t="s">
        <v>40</v>
      </c>
      <c r="C30" s="46">
        <v>27911599</v>
      </c>
      <c r="D30" s="151">
        <v>35000000</v>
      </c>
      <c r="E30" s="30">
        <f t="shared" si="12"/>
        <v>0.79747425714285713</v>
      </c>
      <c r="F30" s="155">
        <v>27964637</v>
      </c>
      <c r="G30" s="151">
        <v>35000000</v>
      </c>
      <c r="H30" s="30">
        <f t="shared" si="13"/>
        <v>0.79898962857142852</v>
      </c>
      <c r="I30" s="128"/>
      <c r="J30" s="77"/>
      <c r="K30" s="30"/>
      <c r="L30" s="46"/>
      <c r="M30" s="77"/>
      <c r="N30" s="30" t="e">
        <f t="shared" si="15"/>
        <v>#DIV/0!</v>
      </c>
      <c r="O30" s="77"/>
      <c r="P30" s="77"/>
      <c r="Q30" s="30" t="e">
        <f t="shared" si="16"/>
        <v>#DIV/0!</v>
      </c>
      <c r="R30" s="46"/>
      <c r="S30" s="77"/>
      <c r="T30" s="30"/>
      <c r="U30" s="46">
        <f t="shared" si="20"/>
        <v>55876236</v>
      </c>
      <c r="V30" s="77"/>
      <c r="W30" s="30"/>
      <c r="X30" s="57">
        <f t="shared" si="22"/>
        <v>9312706</v>
      </c>
      <c r="Y30" s="52"/>
      <c r="Z30" s="52"/>
      <c r="AA30" s="53"/>
      <c r="AB30" s="52"/>
    </row>
    <row r="31" spans="2:28" s="54" customFormat="1" x14ac:dyDescent="0.25">
      <c r="B31" s="50" t="s">
        <v>48</v>
      </c>
      <c r="C31" s="175"/>
      <c r="D31" s="247"/>
      <c r="E31" s="236"/>
      <c r="F31" s="248">
        <v>16437165</v>
      </c>
      <c r="G31" s="247">
        <v>35000000</v>
      </c>
      <c r="H31" s="236">
        <f t="shared" si="13"/>
        <v>0.4696332857142857</v>
      </c>
      <c r="I31" s="249"/>
      <c r="J31" s="247"/>
      <c r="K31" s="236"/>
      <c r="L31" s="175"/>
      <c r="M31" s="247"/>
      <c r="N31" s="236"/>
      <c r="O31" s="247"/>
      <c r="P31" s="247"/>
      <c r="Q31" s="236"/>
      <c r="R31" s="175"/>
      <c r="S31" s="247"/>
      <c r="T31" s="236"/>
      <c r="U31" s="250"/>
      <c r="V31" s="251"/>
      <c r="W31" s="252"/>
      <c r="X31" s="140"/>
      <c r="Y31" s="253"/>
      <c r="Z31" s="254"/>
      <c r="AA31" s="255"/>
      <c r="AB31" s="254"/>
    </row>
    <row r="32" spans="2:28" s="40" customFormat="1" x14ac:dyDescent="0.25">
      <c r="B32" s="41" t="s">
        <v>10</v>
      </c>
      <c r="C32" s="74">
        <f>SUM(C21:C30)</f>
        <v>536436285</v>
      </c>
      <c r="D32" s="74">
        <f>SUM(D21:D30)</f>
        <v>794000000</v>
      </c>
      <c r="E32" s="47">
        <f t="shared" si="12"/>
        <v>0.67561244962216627</v>
      </c>
      <c r="F32" s="156">
        <f>SUM(F21:F31)</f>
        <v>538013734</v>
      </c>
      <c r="G32" s="73">
        <f>SUM(G21:G31)</f>
        <v>829000000</v>
      </c>
      <c r="H32" s="48">
        <f>+F32/G32</f>
        <v>0.64899123522316049</v>
      </c>
      <c r="I32" s="73">
        <f>SUM(I21:I29)</f>
        <v>0</v>
      </c>
      <c r="J32" s="73">
        <f>SUM(J21:J29)</f>
        <v>710000000</v>
      </c>
      <c r="K32" s="47">
        <f t="shared" si="14"/>
        <v>0</v>
      </c>
      <c r="L32" s="74">
        <f>SUM(L21:L29)</f>
        <v>0</v>
      </c>
      <c r="M32" s="73">
        <f>SUM(M21:M29)</f>
        <v>710000000</v>
      </c>
      <c r="N32" s="48">
        <f>+L32/M32</f>
        <v>0</v>
      </c>
      <c r="O32" s="73">
        <f>SUM(O21:O29)</f>
        <v>0</v>
      </c>
      <c r="P32" s="73">
        <f>SUM(P21:P29)</f>
        <v>710000000</v>
      </c>
      <c r="Q32" s="47">
        <f t="shared" si="16"/>
        <v>0</v>
      </c>
      <c r="R32" s="74">
        <f>SUM(R21:R29)</f>
        <v>0</v>
      </c>
      <c r="S32" s="74">
        <f>SUM(S21:S28)</f>
        <v>613000000</v>
      </c>
      <c r="T32" s="48">
        <f>+R32/S32</f>
        <v>0</v>
      </c>
      <c r="U32" s="78">
        <f>SUM(U21:U30)</f>
        <v>1058012854</v>
      </c>
      <c r="V32" s="78">
        <f>SUM(V21:V29)</f>
        <v>4296000000</v>
      </c>
      <c r="W32" s="72">
        <f t="shared" si="18"/>
        <v>0.24627859729981377</v>
      </c>
      <c r="X32" s="140">
        <f t="shared" si="22"/>
        <v>176335475.66666666</v>
      </c>
      <c r="Y32" s="79">
        <f>SUM(Y21:Y28)</f>
        <v>3843192997</v>
      </c>
      <c r="Z32" s="141">
        <f>+V15+V32</f>
        <v>8892000000</v>
      </c>
      <c r="AA32" s="142">
        <f t="shared" si="23"/>
        <v>0.43220793938371571</v>
      </c>
      <c r="AB32" s="141">
        <f t="shared" si="24"/>
        <v>320266083.08333331</v>
      </c>
    </row>
    <row r="33" spans="4:29" ht="15.75" customHeight="1" x14ac:dyDescent="0.25"/>
    <row r="34" spans="4:29" ht="15.75" thickBot="1" x14ac:dyDescent="0.3">
      <c r="D34" s="98"/>
      <c r="F34" s="157"/>
      <c r="G34" s="99"/>
      <c r="I34" s="8"/>
    </row>
    <row r="35" spans="4:29" ht="15.75" thickBot="1" x14ac:dyDescent="0.3">
      <c r="D35" s="98"/>
      <c r="F35" s="157"/>
      <c r="G35" s="98"/>
      <c r="I35" s="8"/>
      <c r="X35" s="105" t="s">
        <v>38</v>
      </c>
      <c r="Y35" s="104" t="s">
        <v>32</v>
      </c>
      <c r="Z35" s="86" t="e">
        <f>+#REF!/#REF!-1</f>
        <v>#REF!</v>
      </c>
      <c r="AA35" s="16"/>
      <c r="AB35" s="8"/>
      <c r="AC35" s="8"/>
    </row>
    <row r="36" spans="4:29" x14ac:dyDescent="0.25">
      <c r="D36" s="98"/>
      <c r="F36" s="157"/>
      <c r="G36" s="99"/>
      <c r="I36" s="8"/>
      <c r="Y36" s="85" t="s">
        <v>33</v>
      </c>
      <c r="Z36" s="87" t="e">
        <f>+#REF!-#REF!</f>
        <v>#REF!</v>
      </c>
    </row>
    <row r="37" spans="4:29" x14ac:dyDescent="0.25">
      <c r="D37" s="98"/>
      <c r="F37" s="157"/>
      <c r="G37" s="99"/>
      <c r="I37" s="8"/>
    </row>
    <row r="38" spans="4:29" x14ac:dyDescent="0.25">
      <c r="D38" s="100"/>
      <c r="F38" s="157"/>
      <c r="G38" s="101"/>
      <c r="I38" s="8"/>
      <c r="Y38" s="116"/>
      <c r="Z38" s="117"/>
      <c r="AA38" s="84"/>
    </row>
    <row r="39" spans="4:29" x14ac:dyDescent="0.25">
      <c r="D39" s="100"/>
      <c r="F39" s="157"/>
      <c r="G39" s="101"/>
      <c r="I39" s="8"/>
      <c r="Y39" s="118"/>
      <c r="Z39" s="119"/>
    </row>
    <row r="40" spans="4:29" x14ac:dyDescent="0.25">
      <c r="D40" s="100"/>
      <c r="F40" s="157"/>
      <c r="G40" s="100"/>
      <c r="I40" s="8"/>
    </row>
  </sheetData>
  <mergeCells count="19">
    <mergeCell ref="Y19:AB19"/>
    <mergeCell ref="B18:AB18"/>
    <mergeCell ref="U19:X19"/>
    <mergeCell ref="I19:K19"/>
    <mergeCell ref="L19:N19"/>
    <mergeCell ref="O19:Q19"/>
    <mergeCell ref="R19:T19"/>
    <mergeCell ref="B19:B20"/>
    <mergeCell ref="C19:E19"/>
    <mergeCell ref="F19:H19"/>
    <mergeCell ref="B2:X2"/>
    <mergeCell ref="B3:B4"/>
    <mergeCell ref="C3:E3"/>
    <mergeCell ref="F3:H3"/>
    <mergeCell ref="I3:K3"/>
    <mergeCell ref="L3:N3"/>
    <mergeCell ref="O3:Q3"/>
    <mergeCell ref="R3:T3"/>
    <mergeCell ref="U3:X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</sheetPr>
  <dimension ref="B1:AB39"/>
  <sheetViews>
    <sheetView tabSelected="1" topLeftCell="A13" workbookViewId="0">
      <pane xSplit="2" topLeftCell="C1" activePane="topRight" state="frozen"/>
      <selection pane="topRight" activeCell="G31" sqref="G31"/>
    </sheetView>
  </sheetViews>
  <sheetFormatPr baseColWidth="10" defaultRowHeight="15" x14ac:dyDescent="0.25"/>
  <cols>
    <col min="1" max="1" width="2.28515625" customWidth="1"/>
    <col min="2" max="2" width="17.5703125" bestFit="1" customWidth="1"/>
    <col min="3" max="4" width="16.7109375" customWidth="1"/>
    <col min="5" max="5" width="9.42578125" bestFit="1" customWidth="1"/>
    <col min="6" max="7" width="16.7109375" customWidth="1"/>
    <col min="8" max="8" width="9.42578125" bestFit="1" customWidth="1"/>
    <col min="9" max="10" width="16.7109375" customWidth="1"/>
    <col min="11" max="11" width="9.42578125" bestFit="1" customWidth="1"/>
    <col min="12" max="13" width="16.7109375" customWidth="1"/>
    <col min="14" max="14" width="9.42578125" bestFit="1" customWidth="1"/>
    <col min="15" max="16" width="16.7109375" customWidth="1"/>
    <col min="17" max="17" width="9.42578125" bestFit="1" customWidth="1"/>
    <col min="18" max="19" width="16.7109375" customWidth="1"/>
    <col min="20" max="20" width="9.42578125" bestFit="1" customWidth="1"/>
    <col min="21" max="22" width="16.7109375" customWidth="1"/>
    <col min="23" max="23" width="9.42578125" bestFit="1" customWidth="1"/>
    <col min="24" max="24" width="16.7109375" style="8" customWidth="1"/>
    <col min="25" max="28" width="16.7109375" customWidth="1"/>
  </cols>
  <sheetData>
    <row r="1" spans="2:28" ht="15.75" thickBot="1" x14ac:dyDescent="0.3"/>
    <row r="2" spans="2:28" ht="19.5" thickBot="1" x14ac:dyDescent="0.35">
      <c r="B2" s="226" t="s">
        <v>44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8"/>
    </row>
    <row r="3" spans="2:28" x14ac:dyDescent="0.25">
      <c r="B3" s="209" t="s">
        <v>0</v>
      </c>
      <c r="C3" s="211" t="s">
        <v>9</v>
      </c>
      <c r="D3" s="211"/>
      <c r="E3" s="211"/>
      <c r="F3" s="212" t="s">
        <v>34</v>
      </c>
      <c r="G3" s="212"/>
      <c r="H3" s="212"/>
      <c r="I3" s="229" t="s">
        <v>36</v>
      </c>
      <c r="J3" s="229"/>
      <c r="K3" s="229"/>
      <c r="L3" s="230" t="s">
        <v>37</v>
      </c>
      <c r="M3" s="230"/>
      <c r="N3" s="230"/>
      <c r="O3" s="213" t="s">
        <v>12</v>
      </c>
      <c r="P3" s="213"/>
      <c r="Q3" s="213"/>
      <c r="R3" s="212" t="s">
        <v>13</v>
      </c>
      <c r="S3" s="212"/>
      <c r="T3" s="212"/>
      <c r="U3" s="214" t="s">
        <v>14</v>
      </c>
      <c r="V3" s="214"/>
      <c r="W3" s="214"/>
      <c r="X3" s="214"/>
    </row>
    <row r="4" spans="2:28" x14ac:dyDescent="0.25">
      <c r="B4" s="210"/>
      <c r="C4" s="3" t="s">
        <v>21</v>
      </c>
      <c r="D4" s="1" t="s">
        <v>22</v>
      </c>
      <c r="E4" s="2" t="s">
        <v>29</v>
      </c>
      <c r="F4" s="4" t="s">
        <v>21</v>
      </c>
      <c r="G4" s="5" t="s">
        <v>22</v>
      </c>
      <c r="H4" s="6" t="s">
        <v>29</v>
      </c>
      <c r="I4" s="1" t="s">
        <v>21</v>
      </c>
      <c r="J4" s="1" t="s">
        <v>22</v>
      </c>
      <c r="K4" s="2" t="s">
        <v>29</v>
      </c>
      <c r="L4" s="5" t="s">
        <v>21</v>
      </c>
      <c r="M4" s="5" t="s">
        <v>22</v>
      </c>
      <c r="N4" s="6" t="s">
        <v>29</v>
      </c>
      <c r="O4" s="1" t="s">
        <v>21</v>
      </c>
      <c r="P4" s="1" t="s">
        <v>22</v>
      </c>
      <c r="Q4" s="2" t="s">
        <v>29</v>
      </c>
      <c r="R4" s="5" t="s">
        <v>21</v>
      </c>
      <c r="S4" s="5" t="s">
        <v>22</v>
      </c>
      <c r="T4" s="6" t="s">
        <v>29</v>
      </c>
      <c r="U4" s="1" t="s">
        <v>21</v>
      </c>
      <c r="V4" s="1" t="s">
        <v>23</v>
      </c>
      <c r="W4" s="2" t="s">
        <v>29</v>
      </c>
      <c r="X4" s="7" t="s">
        <v>24</v>
      </c>
    </row>
    <row r="5" spans="2:28" s="54" customFormat="1" x14ac:dyDescent="0.25">
      <c r="B5" s="126" t="s">
        <v>1</v>
      </c>
      <c r="C5" s="112">
        <v>30924205</v>
      </c>
      <c r="D5" s="158">
        <v>35000000</v>
      </c>
      <c r="E5" s="103">
        <f t="shared" ref="E5:E15" si="0">+C5/D5</f>
        <v>0.88354871428571424</v>
      </c>
      <c r="F5" s="112">
        <v>34266981</v>
      </c>
      <c r="G5" s="158">
        <v>35000000</v>
      </c>
      <c r="H5" s="103">
        <f t="shared" ref="H5:H15" si="1">+F5/G5</f>
        <v>0.97905660000000005</v>
      </c>
      <c r="I5" s="115">
        <v>38530080</v>
      </c>
      <c r="J5" s="158">
        <v>35000000</v>
      </c>
      <c r="K5" s="103">
        <f t="shared" ref="K5:K15" si="2">+I5/J5</f>
        <v>1.1008594285714286</v>
      </c>
      <c r="L5" s="42">
        <v>37853405</v>
      </c>
      <c r="M5" s="158">
        <v>35000000</v>
      </c>
      <c r="N5" s="30">
        <f t="shared" ref="N5:N15" si="3">+L5/M5</f>
        <v>1.0815258571428572</v>
      </c>
      <c r="O5" s="46">
        <v>33377375</v>
      </c>
      <c r="P5" s="158">
        <v>35000000</v>
      </c>
      <c r="Q5" s="30">
        <f t="shared" ref="Q5:Q15" si="4">+O5/P5</f>
        <v>0.95363928571428569</v>
      </c>
      <c r="R5" s="56">
        <v>36444220</v>
      </c>
      <c r="S5" s="158">
        <v>35000000</v>
      </c>
      <c r="T5" s="30">
        <f t="shared" ref="T5:T15" si="5">+R5/S5</f>
        <v>1.0412634285714286</v>
      </c>
      <c r="U5" s="46">
        <f t="shared" ref="U5:V15" si="6">+C5+F5+I5+L5+O5+R5</f>
        <v>211396266</v>
      </c>
      <c r="V5" s="43">
        <f t="shared" si="6"/>
        <v>210000000</v>
      </c>
      <c r="W5" s="30">
        <f t="shared" ref="W5:W14" si="7">+U5/V5</f>
        <v>1.0066488857142857</v>
      </c>
      <c r="X5" s="57">
        <f>+U5/3</f>
        <v>70465422</v>
      </c>
    </row>
    <row r="6" spans="2:28" s="54" customFormat="1" x14ac:dyDescent="0.25">
      <c r="B6" s="126" t="s">
        <v>2</v>
      </c>
      <c r="C6" s="112">
        <v>20164265</v>
      </c>
      <c r="D6" s="158">
        <v>27000000</v>
      </c>
      <c r="E6" s="103">
        <f t="shared" si="0"/>
        <v>0.74682462962962959</v>
      </c>
      <c r="F6" s="112">
        <v>19356140</v>
      </c>
      <c r="G6" s="158">
        <v>27000000</v>
      </c>
      <c r="H6" s="103">
        <f t="shared" si="1"/>
        <v>0.71689407407407413</v>
      </c>
      <c r="I6" s="115">
        <v>19652021</v>
      </c>
      <c r="J6" s="158">
        <v>27000000</v>
      </c>
      <c r="K6" s="103">
        <f t="shared" si="2"/>
        <v>0.7278526296296296</v>
      </c>
      <c r="L6" s="42">
        <v>18456113</v>
      </c>
      <c r="M6" s="158">
        <v>27000000</v>
      </c>
      <c r="N6" s="30">
        <f t="shared" si="3"/>
        <v>0.68355974074074077</v>
      </c>
      <c r="O6" s="46">
        <v>19028279</v>
      </c>
      <c r="P6" s="158">
        <v>27000000</v>
      </c>
      <c r="Q6" s="30">
        <f t="shared" si="4"/>
        <v>0.70475107407407411</v>
      </c>
      <c r="R6" s="56">
        <v>22071320</v>
      </c>
      <c r="S6" s="158">
        <v>27000000</v>
      </c>
      <c r="T6" s="30">
        <f t="shared" si="5"/>
        <v>0.81745629629629635</v>
      </c>
      <c r="U6" s="46">
        <f t="shared" si="6"/>
        <v>118728138</v>
      </c>
      <c r="V6" s="43">
        <f t="shared" si="6"/>
        <v>162000000</v>
      </c>
      <c r="W6" s="30">
        <f t="shared" si="7"/>
        <v>0.73288974074074076</v>
      </c>
      <c r="X6" s="57">
        <f t="shared" ref="X6:X14" si="8">+U6/3</f>
        <v>39576046</v>
      </c>
    </row>
    <row r="7" spans="2:28" s="54" customFormat="1" x14ac:dyDescent="0.25">
      <c r="B7" s="126" t="s">
        <v>3</v>
      </c>
      <c r="C7" s="112">
        <v>12005764</v>
      </c>
      <c r="D7" s="158">
        <v>18000000</v>
      </c>
      <c r="E7" s="103">
        <f t="shared" si="0"/>
        <v>0.66698688888888891</v>
      </c>
      <c r="F7" s="112">
        <v>13098973</v>
      </c>
      <c r="G7" s="158">
        <v>18000000</v>
      </c>
      <c r="H7" s="103">
        <f t="shared" si="1"/>
        <v>0.72772072222222217</v>
      </c>
      <c r="I7" s="115">
        <v>14246957</v>
      </c>
      <c r="J7" s="158">
        <v>18000000</v>
      </c>
      <c r="K7" s="103">
        <f t="shared" si="2"/>
        <v>0.79149761111111117</v>
      </c>
      <c r="L7" s="42">
        <v>12296500</v>
      </c>
      <c r="M7" s="158">
        <v>18000000</v>
      </c>
      <c r="N7" s="30">
        <f t="shared" si="3"/>
        <v>0.68313888888888885</v>
      </c>
      <c r="O7" s="46">
        <v>13525000</v>
      </c>
      <c r="P7" s="158">
        <v>18000000</v>
      </c>
      <c r="Q7" s="30">
        <f t="shared" si="4"/>
        <v>0.75138888888888888</v>
      </c>
      <c r="R7" s="56">
        <v>9010750</v>
      </c>
      <c r="S7" s="158">
        <v>18000000</v>
      </c>
      <c r="T7" s="30">
        <f t="shared" si="5"/>
        <v>0.50059722222222225</v>
      </c>
      <c r="U7" s="46">
        <f t="shared" si="6"/>
        <v>74183944</v>
      </c>
      <c r="V7" s="43">
        <f t="shared" si="6"/>
        <v>108000000</v>
      </c>
      <c r="W7" s="30">
        <f t="shared" si="7"/>
        <v>0.68688837037037032</v>
      </c>
      <c r="X7" s="57">
        <f t="shared" si="8"/>
        <v>24727981.333333332</v>
      </c>
    </row>
    <row r="8" spans="2:28" s="54" customFormat="1" x14ac:dyDescent="0.25">
      <c r="B8" s="126" t="s">
        <v>4</v>
      </c>
      <c r="C8" s="112">
        <v>17654639</v>
      </c>
      <c r="D8" s="158">
        <v>20000000</v>
      </c>
      <c r="E8" s="103">
        <f t="shared" si="0"/>
        <v>0.88273195000000004</v>
      </c>
      <c r="F8" s="112">
        <v>17324707</v>
      </c>
      <c r="G8" s="158">
        <v>20000000</v>
      </c>
      <c r="H8" s="103">
        <f t="shared" si="1"/>
        <v>0.86623534999999996</v>
      </c>
      <c r="I8" s="115">
        <v>15746921</v>
      </c>
      <c r="J8" s="158">
        <v>22000000</v>
      </c>
      <c r="K8" s="103">
        <f t="shared" si="2"/>
        <v>0.71576913636363637</v>
      </c>
      <c r="L8" s="42">
        <v>15031237</v>
      </c>
      <c r="M8" s="158">
        <v>22000000</v>
      </c>
      <c r="N8" s="30">
        <f t="shared" si="3"/>
        <v>0.68323804545454547</v>
      </c>
      <c r="O8" s="46">
        <v>15878394</v>
      </c>
      <c r="P8" s="158">
        <v>22000000</v>
      </c>
      <c r="Q8" s="30">
        <f t="shared" si="4"/>
        <v>0.72174518181818181</v>
      </c>
      <c r="R8" s="56">
        <v>14172679</v>
      </c>
      <c r="S8" s="158">
        <v>22000000</v>
      </c>
      <c r="T8" s="30">
        <f t="shared" si="5"/>
        <v>0.64421268181818181</v>
      </c>
      <c r="U8" s="46">
        <f t="shared" si="6"/>
        <v>95808577</v>
      </c>
      <c r="V8" s="43">
        <f t="shared" si="6"/>
        <v>128000000</v>
      </c>
      <c r="W8" s="30">
        <f t="shared" si="7"/>
        <v>0.7485045078125</v>
      </c>
      <c r="X8" s="57">
        <f t="shared" si="8"/>
        <v>31936192.333333332</v>
      </c>
    </row>
    <row r="9" spans="2:28" s="54" customFormat="1" x14ac:dyDescent="0.25">
      <c r="B9" s="126" t="s">
        <v>5</v>
      </c>
      <c r="C9" s="112">
        <v>18350000</v>
      </c>
      <c r="D9" s="158">
        <v>18000000</v>
      </c>
      <c r="E9" s="103">
        <f t="shared" si="0"/>
        <v>1.0194444444444444</v>
      </c>
      <c r="F9" s="112">
        <v>18719000</v>
      </c>
      <c r="G9" s="158">
        <v>18000000</v>
      </c>
      <c r="H9" s="103">
        <f t="shared" si="1"/>
        <v>1.0399444444444443</v>
      </c>
      <c r="I9" s="115">
        <v>20428000</v>
      </c>
      <c r="J9" s="158">
        <v>19000000</v>
      </c>
      <c r="K9" s="103">
        <f t="shared" si="2"/>
        <v>1.0751578947368421</v>
      </c>
      <c r="L9" s="42">
        <v>19269000</v>
      </c>
      <c r="M9" s="158">
        <v>19000000</v>
      </c>
      <c r="N9" s="30">
        <f t="shared" si="3"/>
        <v>1.0141578947368421</v>
      </c>
      <c r="O9" s="46">
        <v>15297320</v>
      </c>
      <c r="P9" s="158">
        <v>19000000</v>
      </c>
      <c r="Q9" s="30">
        <f t="shared" si="4"/>
        <v>0.80512210526315786</v>
      </c>
      <c r="R9" s="56">
        <v>19080000</v>
      </c>
      <c r="S9" s="158">
        <v>19000000</v>
      </c>
      <c r="T9" s="30">
        <f t="shared" si="5"/>
        <v>1.0042105263157894</v>
      </c>
      <c r="U9" s="46">
        <f t="shared" si="6"/>
        <v>111143320</v>
      </c>
      <c r="V9" s="43">
        <f t="shared" si="6"/>
        <v>112000000</v>
      </c>
      <c r="W9" s="30">
        <f t="shared" si="7"/>
        <v>0.99235107142857137</v>
      </c>
      <c r="X9" s="57">
        <f t="shared" si="8"/>
        <v>37047773.333333336</v>
      </c>
    </row>
    <row r="10" spans="2:28" s="54" customFormat="1" x14ac:dyDescent="0.25">
      <c r="B10" s="114" t="s">
        <v>30</v>
      </c>
      <c r="C10" s="112">
        <v>18739189</v>
      </c>
      <c r="D10" s="158">
        <v>17000000</v>
      </c>
      <c r="E10" s="103">
        <f t="shared" si="0"/>
        <v>1.1023052352941176</v>
      </c>
      <c r="F10" s="112">
        <v>13876994</v>
      </c>
      <c r="G10" s="158">
        <v>17000000</v>
      </c>
      <c r="H10" s="103">
        <f t="shared" si="1"/>
        <v>0.81629376470588233</v>
      </c>
      <c r="I10" s="115">
        <v>13220794</v>
      </c>
      <c r="J10" s="158">
        <v>19000000</v>
      </c>
      <c r="K10" s="103">
        <f t="shared" si="2"/>
        <v>0.69583126315789479</v>
      </c>
      <c r="L10" s="42">
        <v>16666060</v>
      </c>
      <c r="M10" s="158">
        <v>19000000</v>
      </c>
      <c r="N10" s="30">
        <f t="shared" si="3"/>
        <v>0.87716105263157895</v>
      </c>
      <c r="O10" s="46">
        <v>19397740</v>
      </c>
      <c r="P10" s="158">
        <v>19000000</v>
      </c>
      <c r="Q10" s="30">
        <f t="shared" si="4"/>
        <v>1.0209336842105263</v>
      </c>
      <c r="R10" s="56">
        <v>19586420</v>
      </c>
      <c r="S10" s="158">
        <v>19000000</v>
      </c>
      <c r="T10" s="30">
        <f t="shared" si="5"/>
        <v>1.0308642105263157</v>
      </c>
      <c r="U10" s="46">
        <f t="shared" si="6"/>
        <v>101487197</v>
      </c>
      <c r="V10" s="43">
        <f t="shared" si="6"/>
        <v>110000000</v>
      </c>
      <c r="W10" s="30">
        <f t="shared" si="7"/>
        <v>0.92261088181818185</v>
      </c>
      <c r="X10" s="57">
        <f t="shared" si="8"/>
        <v>33829065.666666664</v>
      </c>
    </row>
    <row r="11" spans="2:28" s="54" customFormat="1" x14ac:dyDescent="0.25">
      <c r="B11" s="114" t="s">
        <v>31</v>
      </c>
      <c r="C11" s="115">
        <v>10265000</v>
      </c>
      <c r="D11" s="168">
        <v>10000000</v>
      </c>
      <c r="E11" s="103">
        <f t="shared" si="0"/>
        <v>1.0265</v>
      </c>
      <c r="F11" s="112">
        <v>8184000</v>
      </c>
      <c r="G11" s="168">
        <v>10000000</v>
      </c>
      <c r="H11" s="103">
        <f t="shared" si="1"/>
        <v>0.81840000000000002</v>
      </c>
      <c r="I11" s="115">
        <v>6456000</v>
      </c>
      <c r="J11" s="168">
        <v>10000000</v>
      </c>
      <c r="K11" s="103">
        <f t="shared" si="2"/>
        <v>0.64559999999999995</v>
      </c>
      <c r="L11" s="57">
        <v>7645840</v>
      </c>
      <c r="M11" s="168">
        <v>10000000</v>
      </c>
      <c r="N11" s="30">
        <f t="shared" si="3"/>
        <v>0.76458400000000004</v>
      </c>
      <c r="O11" s="46">
        <v>7870000</v>
      </c>
      <c r="P11" s="168">
        <v>10000000</v>
      </c>
      <c r="Q11" s="30">
        <f t="shared" si="4"/>
        <v>0.78700000000000003</v>
      </c>
      <c r="R11" s="56">
        <v>6542000</v>
      </c>
      <c r="S11" s="168">
        <v>10000000</v>
      </c>
      <c r="T11" s="30">
        <f t="shared" si="5"/>
        <v>0.6542</v>
      </c>
      <c r="U11" s="46">
        <f t="shared" si="6"/>
        <v>46962840</v>
      </c>
      <c r="V11" s="43">
        <f t="shared" si="6"/>
        <v>60000000</v>
      </c>
      <c r="W11" s="30">
        <f t="shared" si="7"/>
        <v>0.78271400000000002</v>
      </c>
      <c r="X11" s="57">
        <f t="shared" si="8"/>
        <v>15654280</v>
      </c>
    </row>
    <row r="12" spans="2:28" s="54" customFormat="1" x14ac:dyDescent="0.25">
      <c r="B12" s="114" t="s">
        <v>35</v>
      </c>
      <c r="C12" s="115">
        <v>10790000</v>
      </c>
      <c r="D12" s="168">
        <v>10000000</v>
      </c>
      <c r="E12" s="103">
        <f t="shared" si="0"/>
        <v>1.079</v>
      </c>
      <c r="F12" s="112">
        <v>10897000</v>
      </c>
      <c r="G12" s="168">
        <v>10000000</v>
      </c>
      <c r="H12" s="103">
        <f t="shared" si="1"/>
        <v>1.0896999999999999</v>
      </c>
      <c r="I12" s="115">
        <v>9022000</v>
      </c>
      <c r="J12" s="168">
        <v>12000000</v>
      </c>
      <c r="K12" s="103">
        <f t="shared" si="2"/>
        <v>0.75183333333333335</v>
      </c>
      <c r="L12" s="57">
        <v>9523000</v>
      </c>
      <c r="M12" s="168">
        <v>12000000</v>
      </c>
      <c r="N12" s="30">
        <f t="shared" si="3"/>
        <v>0.79358333333333331</v>
      </c>
      <c r="O12" s="46">
        <v>9528000</v>
      </c>
      <c r="P12" s="168">
        <v>12000000</v>
      </c>
      <c r="Q12" s="30">
        <f t="shared" si="4"/>
        <v>0.79400000000000004</v>
      </c>
      <c r="R12" s="56">
        <v>13818000</v>
      </c>
      <c r="S12" s="168">
        <v>12000000</v>
      </c>
      <c r="T12" s="30">
        <f t="shared" si="5"/>
        <v>1.1515</v>
      </c>
      <c r="U12" s="46">
        <f t="shared" si="6"/>
        <v>63578000</v>
      </c>
      <c r="V12" s="43">
        <f t="shared" si="6"/>
        <v>68000000</v>
      </c>
      <c r="W12" s="30">
        <f t="shared" si="7"/>
        <v>0.93497058823529411</v>
      </c>
      <c r="X12" s="57">
        <f t="shared" si="8"/>
        <v>21192666.666666668</v>
      </c>
      <c r="AB12" s="54">
        <v>1495398</v>
      </c>
    </row>
    <row r="13" spans="2:28" s="54" customFormat="1" x14ac:dyDescent="0.25">
      <c r="B13" s="114" t="s">
        <v>39</v>
      </c>
      <c r="C13" s="115">
        <v>8686711</v>
      </c>
      <c r="D13" s="168">
        <v>9000000</v>
      </c>
      <c r="E13" s="103">
        <f t="shared" si="0"/>
        <v>0.96519011111111108</v>
      </c>
      <c r="F13" s="112">
        <v>8610600</v>
      </c>
      <c r="G13" s="168">
        <v>9000000</v>
      </c>
      <c r="H13" s="103">
        <f t="shared" si="1"/>
        <v>0.95673333333333332</v>
      </c>
      <c r="I13" s="115">
        <v>8069600</v>
      </c>
      <c r="J13" s="168">
        <v>11000000</v>
      </c>
      <c r="K13" s="103">
        <f t="shared" si="2"/>
        <v>0.73360000000000003</v>
      </c>
      <c r="L13" s="57">
        <v>13321800</v>
      </c>
      <c r="M13" s="168">
        <v>11000000</v>
      </c>
      <c r="N13" s="30">
        <f t="shared" si="3"/>
        <v>1.2110727272727273</v>
      </c>
      <c r="O13" s="46">
        <v>8388400</v>
      </c>
      <c r="P13" s="168">
        <v>11000000</v>
      </c>
      <c r="Q13" s="30">
        <f t="shared" si="4"/>
        <v>0.76258181818181814</v>
      </c>
      <c r="R13" s="56">
        <v>10984627</v>
      </c>
      <c r="S13" s="168">
        <v>11000000</v>
      </c>
      <c r="T13" s="30">
        <f t="shared" si="5"/>
        <v>0.9986024545454546</v>
      </c>
      <c r="U13" s="46">
        <f t="shared" si="6"/>
        <v>58061738</v>
      </c>
      <c r="V13" s="43">
        <f t="shared" si="6"/>
        <v>62000000</v>
      </c>
      <c r="W13" s="30">
        <f t="shared" si="7"/>
        <v>0.93647964516129034</v>
      </c>
      <c r="X13" s="57">
        <f t="shared" si="8"/>
        <v>19353912.666666668</v>
      </c>
    </row>
    <row r="14" spans="2:28" s="54" customFormat="1" x14ac:dyDescent="0.25">
      <c r="B14" s="114" t="s">
        <v>40</v>
      </c>
      <c r="C14" s="169"/>
      <c r="D14" s="170"/>
      <c r="E14" s="103" t="e">
        <f t="shared" si="0"/>
        <v>#DIV/0!</v>
      </c>
      <c r="F14" s="171"/>
      <c r="G14" s="170"/>
      <c r="H14" s="103" t="e">
        <f t="shared" si="1"/>
        <v>#DIV/0!</v>
      </c>
      <c r="I14" s="169">
        <v>227000</v>
      </c>
      <c r="J14" s="170">
        <v>7000000</v>
      </c>
      <c r="K14" s="172">
        <f t="shared" si="2"/>
        <v>3.2428571428571432E-2</v>
      </c>
      <c r="L14" s="173">
        <v>3112000</v>
      </c>
      <c r="M14" s="170">
        <v>7000000</v>
      </c>
      <c r="N14" s="174">
        <f t="shared" si="3"/>
        <v>0.44457142857142856</v>
      </c>
      <c r="O14" s="175">
        <v>6378000</v>
      </c>
      <c r="P14" s="170">
        <v>7000000</v>
      </c>
      <c r="Q14" s="174">
        <f t="shared" si="4"/>
        <v>0.91114285714285714</v>
      </c>
      <c r="R14" s="176">
        <v>7376400</v>
      </c>
      <c r="S14" s="170">
        <v>7000000</v>
      </c>
      <c r="T14" s="174">
        <f t="shared" si="5"/>
        <v>1.0537714285714286</v>
      </c>
      <c r="U14" s="46">
        <f t="shared" si="6"/>
        <v>17093400</v>
      </c>
      <c r="V14" s="43">
        <f t="shared" si="6"/>
        <v>28000000</v>
      </c>
      <c r="W14" s="30">
        <f t="shared" si="7"/>
        <v>0.61047857142857143</v>
      </c>
      <c r="X14" s="57">
        <f t="shared" si="8"/>
        <v>5697800</v>
      </c>
    </row>
    <row r="15" spans="2:28" x14ac:dyDescent="0.25">
      <c r="B15" s="19" t="s">
        <v>10</v>
      </c>
      <c r="C15" s="73">
        <f>SUM(C5:C13)</f>
        <v>147579773</v>
      </c>
      <c r="D15" s="73">
        <f>SUM(D5:D14)</f>
        <v>164000000</v>
      </c>
      <c r="E15" s="139">
        <f t="shared" si="0"/>
        <v>0.89987666463414639</v>
      </c>
      <c r="F15" s="74">
        <f>SUM(F5:F13)</f>
        <v>144334395</v>
      </c>
      <c r="G15" s="74">
        <f>SUM(G5:G13)</f>
        <v>164000000</v>
      </c>
      <c r="H15" s="48">
        <f t="shared" si="1"/>
        <v>0.88008777439024388</v>
      </c>
      <c r="I15" s="73">
        <f>SUM(I5:I14)</f>
        <v>145599373</v>
      </c>
      <c r="J15" s="73">
        <f>SUM(J5:J14)</f>
        <v>180000000</v>
      </c>
      <c r="K15" s="49">
        <f t="shared" si="2"/>
        <v>0.80888540555555555</v>
      </c>
      <c r="L15" s="74">
        <f>SUM(L5:L14)</f>
        <v>153174955</v>
      </c>
      <c r="M15" s="73">
        <f>SUM(M5:M14)</f>
        <v>180000000</v>
      </c>
      <c r="N15" s="55">
        <f t="shared" si="3"/>
        <v>0.85097197222222221</v>
      </c>
      <c r="O15" s="73">
        <f>SUM(O5:O14)</f>
        <v>148668508</v>
      </c>
      <c r="P15" s="73">
        <f>SUM(P5:P14)</f>
        <v>180000000</v>
      </c>
      <c r="Q15" s="47">
        <f t="shared" si="4"/>
        <v>0.82593615555555555</v>
      </c>
      <c r="R15" s="74">
        <f>SUM(R5:R14)</f>
        <v>159086416</v>
      </c>
      <c r="S15" s="73">
        <f>SUM(S5:S14)</f>
        <v>180000000</v>
      </c>
      <c r="T15" s="48">
        <f t="shared" si="5"/>
        <v>0.88381342222222226</v>
      </c>
      <c r="U15" s="143">
        <f>SUM(U5:U13)</f>
        <v>881350020</v>
      </c>
      <c r="V15" s="43">
        <f t="shared" si="6"/>
        <v>1048000000</v>
      </c>
      <c r="W15" s="72">
        <f>+U15/V15</f>
        <v>0.84098284351145036</v>
      </c>
      <c r="X15" s="76">
        <f>+U15/3</f>
        <v>293783340</v>
      </c>
      <c r="Y15" s="16"/>
    </row>
    <row r="16" spans="2:28" x14ac:dyDescent="0.25">
      <c r="C16" s="8"/>
    </row>
    <row r="17" spans="2:28" ht="15.75" thickBot="1" x14ac:dyDescent="0.3"/>
    <row r="18" spans="2:28" ht="19.5" thickBot="1" x14ac:dyDescent="0.35">
      <c r="B18" s="191" t="s">
        <v>45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3"/>
    </row>
    <row r="19" spans="2:28" x14ac:dyDescent="0.25">
      <c r="B19" s="209" t="s">
        <v>0</v>
      </c>
      <c r="C19" s="220" t="s">
        <v>15</v>
      </c>
      <c r="D19" s="221"/>
      <c r="E19" s="222"/>
      <c r="F19" s="223" t="s">
        <v>16</v>
      </c>
      <c r="G19" s="224"/>
      <c r="H19" s="225"/>
      <c r="I19" s="220" t="s">
        <v>17</v>
      </c>
      <c r="J19" s="221"/>
      <c r="K19" s="222"/>
      <c r="L19" s="212" t="s">
        <v>18</v>
      </c>
      <c r="M19" s="212"/>
      <c r="N19" s="212"/>
      <c r="O19" s="213" t="s">
        <v>19</v>
      </c>
      <c r="P19" s="213"/>
      <c r="Q19" s="213"/>
      <c r="R19" s="212" t="s">
        <v>20</v>
      </c>
      <c r="S19" s="212"/>
      <c r="T19" s="212"/>
      <c r="U19" s="218" t="s">
        <v>14</v>
      </c>
      <c r="V19" s="219"/>
      <c r="W19" s="219"/>
      <c r="X19" s="219"/>
      <c r="Y19" s="231" t="s">
        <v>27</v>
      </c>
      <c r="Z19" s="232"/>
      <c r="AA19" s="232"/>
      <c r="AB19" s="233"/>
    </row>
    <row r="20" spans="2:28" x14ac:dyDescent="0.25">
      <c r="B20" s="210"/>
      <c r="C20" s="3" t="s">
        <v>21</v>
      </c>
      <c r="D20" s="1" t="s">
        <v>22</v>
      </c>
      <c r="E20" s="2" t="s">
        <v>29</v>
      </c>
      <c r="F20" s="97" t="s">
        <v>21</v>
      </c>
      <c r="G20" s="5" t="s">
        <v>22</v>
      </c>
      <c r="H20" s="6" t="s">
        <v>29</v>
      </c>
      <c r="I20" s="3" t="s">
        <v>21</v>
      </c>
      <c r="J20" s="1" t="s">
        <v>22</v>
      </c>
      <c r="K20" s="2" t="s">
        <v>29</v>
      </c>
      <c r="L20" s="5" t="s">
        <v>21</v>
      </c>
      <c r="M20" s="5" t="s">
        <v>22</v>
      </c>
      <c r="N20" s="6" t="s">
        <v>29</v>
      </c>
      <c r="O20" s="3" t="s">
        <v>21</v>
      </c>
      <c r="P20" s="1" t="s">
        <v>22</v>
      </c>
      <c r="Q20" s="2" t="s">
        <v>29</v>
      </c>
      <c r="R20" s="5" t="s">
        <v>21</v>
      </c>
      <c r="S20" s="5" t="s">
        <v>22</v>
      </c>
      <c r="T20" s="6" t="s">
        <v>29</v>
      </c>
      <c r="U20" s="3" t="s">
        <v>21</v>
      </c>
      <c r="V20" s="1" t="s">
        <v>22</v>
      </c>
      <c r="W20" s="2" t="s">
        <v>29</v>
      </c>
      <c r="X20" s="7" t="s">
        <v>24</v>
      </c>
      <c r="Y20" s="13" t="s">
        <v>21</v>
      </c>
      <c r="Z20" s="13" t="s">
        <v>22</v>
      </c>
      <c r="AA20" s="13" t="s">
        <v>29</v>
      </c>
      <c r="AB20" s="13" t="s">
        <v>24</v>
      </c>
    </row>
    <row r="21" spans="2:28" s="54" customFormat="1" x14ac:dyDescent="0.25">
      <c r="B21" s="50" t="s">
        <v>1</v>
      </c>
      <c r="C21" s="42">
        <v>36770680</v>
      </c>
      <c r="D21" s="158">
        <v>35000000</v>
      </c>
      <c r="E21" s="30">
        <f t="shared" ref="E21:E32" si="9">+C21/D21</f>
        <v>1.050590857142857</v>
      </c>
      <c r="F21" s="56">
        <v>35562960</v>
      </c>
      <c r="G21" s="158">
        <v>35000000</v>
      </c>
      <c r="H21" s="30">
        <f t="shared" ref="H21:H32" si="10">+F21/G21</f>
        <v>1.0160845714285713</v>
      </c>
      <c r="I21" s="129"/>
      <c r="J21" s="158">
        <v>35000000</v>
      </c>
      <c r="K21" s="30">
        <f t="shared" ref="K21:K32" si="11">+I21/J21</f>
        <v>0</v>
      </c>
      <c r="L21" s="56"/>
      <c r="M21" s="158">
        <v>35000000</v>
      </c>
      <c r="N21" s="30">
        <f t="shared" ref="N21:N29" si="12">+L21/M21</f>
        <v>0</v>
      </c>
      <c r="O21" s="56"/>
      <c r="P21" s="158">
        <v>35000000</v>
      </c>
      <c r="Q21" s="30">
        <f t="shared" ref="Q21:Q32" si="13">+O21/P21</f>
        <v>0</v>
      </c>
      <c r="R21" s="56"/>
      <c r="S21" s="158">
        <v>35000000</v>
      </c>
      <c r="T21" s="30">
        <f>+R21/S21</f>
        <v>0</v>
      </c>
      <c r="U21" s="46">
        <f>+C21+F21+I21+L21+O21+R21</f>
        <v>72333640</v>
      </c>
      <c r="V21" s="43">
        <f>+D21+G21+J21+M21+P21+S21</f>
        <v>210000000</v>
      </c>
      <c r="W21" s="30">
        <f t="shared" ref="W21:W32" si="14">+U21/V21</f>
        <v>0.34444590476190479</v>
      </c>
      <c r="X21" s="57">
        <f>+U21/6</f>
        <v>12055606.666666666</v>
      </c>
      <c r="Y21" s="52">
        <f t="shared" ref="Y21:Y29" si="15">+U5+U21</f>
        <v>283729906</v>
      </c>
      <c r="Z21" s="52">
        <f t="shared" ref="Z21:Z29" si="16">+V5+V21</f>
        <v>420000000</v>
      </c>
      <c r="AA21" s="53">
        <f>+Y21/Z21</f>
        <v>0.67554739523809526</v>
      </c>
      <c r="AB21" s="52">
        <f>+Y21/12</f>
        <v>23644158.833333332</v>
      </c>
    </row>
    <row r="22" spans="2:28" s="54" customFormat="1" x14ac:dyDescent="0.25">
      <c r="B22" s="50" t="s">
        <v>2</v>
      </c>
      <c r="C22" s="42">
        <v>21074760</v>
      </c>
      <c r="D22" s="158">
        <v>27000000</v>
      </c>
      <c r="E22" s="30">
        <f t="shared" si="9"/>
        <v>0.78054666666666672</v>
      </c>
      <c r="F22" s="56">
        <v>19985000</v>
      </c>
      <c r="G22" s="158">
        <v>27000000</v>
      </c>
      <c r="H22" s="30">
        <f t="shared" si="10"/>
        <v>0.74018518518518517</v>
      </c>
      <c r="I22" s="129"/>
      <c r="J22" s="158">
        <v>27000000</v>
      </c>
      <c r="K22" s="30">
        <f t="shared" si="11"/>
        <v>0</v>
      </c>
      <c r="L22" s="56"/>
      <c r="M22" s="158">
        <v>27000000</v>
      </c>
      <c r="N22" s="30">
        <f t="shared" si="12"/>
        <v>0</v>
      </c>
      <c r="O22" s="56"/>
      <c r="P22" s="158">
        <v>27000000</v>
      </c>
      <c r="Q22" s="30">
        <f t="shared" si="13"/>
        <v>0</v>
      </c>
      <c r="R22" s="56"/>
      <c r="S22" s="158">
        <v>27000000</v>
      </c>
      <c r="T22" s="30">
        <f t="shared" ref="T22:T29" si="17">+R22/S22</f>
        <v>0</v>
      </c>
      <c r="U22" s="46">
        <f t="shared" ref="U22:U30" si="18">+C22+F22+I22+L22+O22+R22</f>
        <v>41059760</v>
      </c>
      <c r="V22" s="43">
        <f t="shared" ref="V22:V29" si="19">+D22+G22+J22+M22+P22+S22</f>
        <v>162000000</v>
      </c>
      <c r="W22" s="30">
        <f t="shared" si="14"/>
        <v>0.2534553086419753</v>
      </c>
      <c r="X22" s="57">
        <f t="shared" ref="X22:X32" si="20">+U22/6</f>
        <v>6843293.333333333</v>
      </c>
      <c r="Y22" s="52">
        <f t="shared" si="15"/>
        <v>159787898</v>
      </c>
      <c r="Z22" s="52">
        <f t="shared" si="16"/>
        <v>324000000</v>
      </c>
      <c r="AA22" s="53">
        <f t="shared" ref="AA22:AA29" si="21">+Y22/Z22</f>
        <v>0.49317252469135803</v>
      </c>
      <c r="AB22" s="52">
        <f t="shared" ref="AB22:AB29" si="22">+Y22/12</f>
        <v>13315658.166666666</v>
      </c>
    </row>
    <row r="23" spans="2:28" s="54" customFormat="1" x14ac:dyDescent="0.25">
      <c r="B23" s="50" t="s">
        <v>3</v>
      </c>
      <c r="C23" s="42">
        <v>15041000</v>
      </c>
      <c r="D23" s="158">
        <v>18000000</v>
      </c>
      <c r="E23" s="30">
        <f t="shared" si="9"/>
        <v>0.83561111111111108</v>
      </c>
      <c r="F23" s="56">
        <v>11181850</v>
      </c>
      <c r="G23" s="158">
        <v>18000000</v>
      </c>
      <c r="H23" s="30">
        <f t="shared" si="10"/>
        <v>0.62121388888888884</v>
      </c>
      <c r="I23" s="129"/>
      <c r="J23" s="158">
        <v>18000000</v>
      </c>
      <c r="K23" s="30">
        <f t="shared" si="11"/>
        <v>0</v>
      </c>
      <c r="L23" s="56"/>
      <c r="M23" s="158">
        <v>18000000</v>
      </c>
      <c r="N23" s="30">
        <f t="shared" si="12"/>
        <v>0</v>
      </c>
      <c r="O23" s="56"/>
      <c r="P23" s="158">
        <v>18000000</v>
      </c>
      <c r="Q23" s="30">
        <f t="shared" si="13"/>
        <v>0</v>
      </c>
      <c r="R23" s="56"/>
      <c r="S23" s="158">
        <v>18000000</v>
      </c>
      <c r="T23" s="30">
        <f t="shared" si="17"/>
        <v>0</v>
      </c>
      <c r="U23" s="46">
        <f t="shared" si="18"/>
        <v>26222850</v>
      </c>
      <c r="V23" s="43">
        <f t="shared" si="19"/>
        <v>108000000</v>
      </c>
      <c r="W23" s="30">
        <f t="shared" si="14"/>
        <v>0.24280416666666665</v>
      </c>
      <c r="X23" s="57">
        <f t="shared" si="20"/>
        <v>4370475</v>
      </c>
      <c r="Y23" s="52">
        <f t="shared" si="15"/>
        <v>100406794</v>
      </c>
      <c r="Z23" s="52">
        <f t="shared" si="16"/>
        <v>216000000</v>
      </c>
      <c r="AA23" s="53">
        <f t="shared" si="21"/>
        <v>0.46484626851851851</v>
      </c>
      <c r="AB23" s="52">
        <f t="shared" si="22"/>
        <v>8367232.833333333</v>
      </c>
    </row>
    <row r="24" spans="2:28" s="54" customFormat="1" x14ac:dyDescent="0.25">
      <c r="B24" s="50" t="s">
        <v>4</v>
      </c>
      <c r="C24" s="42">
        <v>15127338</v>
      </c>
      <c r="D24" s="158">
        <v>22000000</v>
      </c>
      <c r="E24" s="30">
        <f t="shared" si="9"/>
        <v>0.6876062727272727</v>
      </c>
      <c r="F24" s="56">
        <v>16340148</v>
      </c>
      <c r="G24" s="158">
        <v>22000000</v>
      </c>
      <c r="H24" s="30">
        <f t="shared" si="10"/>
        <v>0.74273400000000001</v>
      </c>
      <c r="I24" s="129"/>
      <c r="J24" s="158">
        <v>20000000</v>
      </c>
      <c r="K24" s="30">
        <f t="shared" si="11"/>
        <v>0</v>
      </c>
      <c r="L24" s="56"/>
      <c r="M24" s="158">
        <v>20000000</v>
      </c>
      <c r="N24" s="30">
        <f t="shared" si="12"/>
        <v>0</v>
      </c>
      <c r="O24" s="56"/>
      <c r="P24" s="158">
        <v>20000000</v>
      </c>
      <c r="Q24" s="30">
        <f t="shared" si="13"/>
        <v>0</v>
      </c>
      <c r="R24" s="56"/>
      <c r="S24" s="158">
        <v>20000000</v>
      </c>
      <c r="T24" s="30">
        <f t="shared" si="17"/>
        <v>0</v>
      </c>
      <c r="U24" s="46">
        <f t="shared" si="18"/>
        <v>31467486</v>
      </c>
      <c r="V24" s="43">
        <f t="shared" si="19"/>
        <v>124000000</v>
      </c>
      <c r="W24" s="30">
        <f t="shared" si="14"/>
        <v>0.25377004838709677</v>
      </c>
      <c r="X24" s="57">
        <f t="shared" si="20"/>
        <v>5244581</v>
      </c>
      <c r="Y24" s="52">
        <f t="shared" si="15"/>
        <v>127276063</v>
      </c>
      <c r="Z24" s="52">
        <f t="shared" si="16"/>
        <v>252000000</v>
      </c>
      <c r="AA24" s="53">
        <f t="shared" si="21"/>
        <v>0.50506374206349203</v>
      </c>
      <c r="AB24" s="52">
        <f t="shared" si="22"/>
        <v>10606338.583333334</v>
      </c>
    </row>
    <row r="25" spans="2:28" s="54" customFormat="1" x14ac:dyDescent="0.25">
      <c r="B25" s="50" t="s">
        <v>5</v>
      </c>
      <c r="C25" s="42">
        <v>20275000</v>
      </c>
      <c r="D25" s="158">
        <v>19000000</v>
      </c>
      <c r="E25" s="30">
        <f t="shared" si="9"/>
        <v>1.0671052631578948</v>
      </c>
      <c r="F25" s="56">
        <v>19813000</v>
      </c>
      <c r="G25" s="158">
        <v>19000000</v>
      </c>
      <c r="H25" s="30">
        <f t="shared" si="10"/>
        <v>1.0427894736842105</v>
      </c>
      <c r="I25" s="129"/>
      <c r="J25" s="158">
        <v>18000000</v>
      </c>
      <c r="K25" s="30">
        <f t="shared" si="11"/>
        <v>0</v>
      </c>
      <c r="L25" s="56"/>
      <c r="M25" s="158">
        <v>18000000</v>
      </c>
      <c r="N25" s="30">
        <f t="shared" si="12"/>
        <v>0</v>
      </c>
      <c r="O25" s="56"/>
      <c r="P25" s="158">
        <v>18000000</v>
      </c>
      <c r="Q25" s="30">
        <f t="shared" si="13"/>
        <v>0</v>
      </c>
      <c r="R25" s="56"/>
      <c r="S25" s="158">
        <v>18000000</v>
      </c>
      <c r="T25" s="30">
        <f t="shared" si="17"/>
        <v>0</v>
      </c>
      <c r="U25" s="46">
        <f t="shared" si="18"/>
        <v>40088000</v>
      </c>
      <c r="V25" s="43">
        <f t="shared" si="19"/>
        <v>110000000</v>
      </c>
      <c r="W25" s="30">
        <f t="shared" si="14"/>
        <v>0.36443636363636361</v>
      </c>
      <c r="X25" s="57">
        <f t="shared" si="20"/>
        <v>6681333.333333333</v>
      </c>
      <c r="Y25" s="52">
        <f t="shared" si="15"/>
        <v>151231320</v>
      </c>
      <c r="Z25" s="52">
        <f t="shared" si="16"/>
        <v>222000000</v>
      </c>
      <c r="AA25" s="53">
        <f t="shared" si="21"/>
        <v>0.68122216216216214</v>
      </c>
      <c r="AB25" s="52">
        <f t="shared" si="22"/>
        <v>12602610</v>
      </c>
    </row>
    <row r="26" spans="2:28" s="54" customFormat="1" x14ac:dyDescent="0.25">
      <c r="B26" s="80" t="s">
        <v>30</v>
      </c>
      <c r="C26" s="42">
        <v>15407180</v>
      </c>
      <c r="D26" s="158">
        <v>19000000</v>
      </c>
      <c r="E26" s="30">
        <f t="shared" si="9"/>
        <v>0.81090421052631578</v>
      </c>
      <c r="F26" s="56">
        <v>17232360</v>
      </c>
      <c r="G26" s="158">
        <v>19000000</v>
      </c>
      <c r="H26" s="30">
        <f t="shared" si="10"/>
        <v>0.90696631578947373</v>
      </c>
      <c r="I26" s="129"/>
      <c r="J26" s="158">
        <v>17000000</v>
      </c>
      <c r="K26" s="30">
        <f t="shared" si="11"/>
        <v>0</v>
      </c>
      <c r="L26" s="56"/>
      <c r="M26" s="158">
        <v>17000000</v>
      </c>
      <c r="N26" s="30">
        <f t="shared" si="12"/>
        <v>0</v>
      </c>
      <c r="O26" s="56"/>
      <c r="P26" s="158">
        <v>17000000</v>
      </c>
      <c r="Q26" s="30">
        <f t="shared" si="13"/>
        <v>0</v>
      </c>
      <c r="R26" s="56"/>
      <c r="S26" s="158">
        <v>17000000</v>
      </c>
      <c r="T26" s="30">
        <f t="shared" si="17"/>
        <v>0</v>
      </c>
      <c r="U26" s="46">
        <f t="shared" si="18"/>
        <v>32639540</v>
      </c>
      <c r="V26" s="77">
        <f t="shared" si="19"/>
        <v>106000000</v>
      </c>
      <c r="W26" s="30">
        <f t="shared" si="14"/>
        <v>0.30792018867924531</v>
      </c>
      <c r="X26" s="57">
        <f t="shared" si="20"/>
        <v>5439923.333333333</v>
      </c>
      <c r="Y26" s="52">
        <f t="shared" si="15"/>
        <v>134126737</v>
      </c>
      <c r="Z26" s="52">
        <f t="shared" si="16"/>
        <v>216000000</v>
      </c>
      <c r="AA26" s="53">
        <f t="shared" si="21"/>
        <v>0.62095711574074075</v>
      </c>
      <c r="AB26" s="52">
        <f t="shared" si="22"/>
        <v>11177228.083333334</v>
      </c>
    </row>
    <row r="27" spans="2:28" s="54" customFormat="1" x14ac:dyDescent="0.25">
      <c r="B27" s="80" t="s">
        <v>31</v>
      </c>
      <c r="C27" s="56">
        <v>7850000</v>
      </c>
      <c r="D27" s="168">
        <v>10000000</v>
      </c>
      <c r="E27" s="30">
        <f t="shared" si="9"/>
        <v>0.78500000000000003</v>
      </c>
      <c r="F27" s="56">
        <v>8598000</v>
      </c>
      <c r="G27" s="168">
        <v>10000000</v>
      </c>
      <c r="H27" s="30">
        <f t="shared" si="10"/>
        <v>0.85980000000000001</v>
      </c>
      <c r="I27" s="129"/>
      <c r="J27" s="168">
        <v>10000000</v>
      </c>
      <c r="K27" s="30">
        <f t="shared" si="11"/>
        <v>0</v>
      </c>
      <c r="L27" s="56"/>
      <c r="M27" s="168">
        <v>10000000</v>
      </c>
      <c r="N27" s="30">
        <f t="shared" si="12"/>
        <v>0</v>
      </c>
      <c r="O27" s="56"/>
      <c r="P27" s="168">
        <v>10000000</v>
      </c>
      <c r="Q27" s="30">
        <f t="shared" si="13"/>
        <v>0</v>
      </c>
      <c r="R27" s="56"/>
      <c r="S27" s="168">
        <v>10000000</v>
      </c>
      <c r="T27" s="30">
        <f t="shared" si="17"/>
        <v>0</v>
      </c>
      <c r="U27" s="46">
        <f t="shared" si="18"/>
        <v>16448000</v>
      </c>
      <c r="V27" s="77">
        <f t="shared" si="19"/>
        <v>60000000</v>
      </c>
      <c r="W27" s="30">
        <f t="shared" si="14"/>
        <v>0.27413333333333334</v>
      </c>
      <c r="X27" s="57">
        <f t="shared" si="20"/>
        <v>2741333.3333333335</v>
      </c>
      <c r="Y27" s="52">
        <f t="shared" si="15"/>
        <v>63410840</v>
      </c>
      <c r="Z27" s="52">
        <f t="shared" si="16"/>
        <v>120000000</v>
      </c>
      <c r="AA27" s="53">
        <f t="shared" si="21"/>
        <v>0.52842366666666662</v>
      </c>
      <c r="AB27" s="52">
        <f t="shared" si="22"/>
        <v>5284236.666666667</v>
      </c>
    </row>
    <row r="28" spans="2:28" s="54" customFormat="1" x14ac:dyDescent="0.25">
      <c r="B28" s="80" t="s">
        <v>35</v>
      </c>
      <c r="C28" s="56">
        <v>6980000</v>
      </c>
      <c r="D28" s="168">
        <v>12000000</v>
      </c>
      <c r="E28" s="30">
        <f t="shared" si="9"/>
        <v>0.58166666666666667</v>
      </c>
      <c r="F28" s="56">
        <v>8805000</v>
      </c>
      <c r="G28" s="168">
        <v>12000000</v>
      </c>
      <c r="H28" s="30">
        <f t="shared" si="10"/>
        <v>0.73375000000000001</v>
      </c>
      <c r="I28" s="129"/>
      <c r="J28" s="168">
        <v>10000000</v>
      </c>
      <c r="K28" s="30">
        <f t="shared" si="11"/>
        <v>0</v>
      </c>
      <c r="L28" s="56"/>
      <c r="M28" s="168">
        <v>10000000</v>
      </c>
      <c r="N28" s="30">
        <f t="shared" si="12"/>
        <v>0</v>
      </c>
      <c r="O28" s="56"/>
      <c r="P28" s="168">
        <v>10000000</v>
      </c>
      <c r="Q28" s="30">
        <f t="shared" si="13"/>
        <v>0</v>
      </c>
      <c r="R28" s="56"/>
      <c r="S28" s="168">
        <v>10000000</v>
      </c>
      <c r="T28" s="30">
        <f t="shared" si="17"/>
        <v>0</v>
      </c>
      <c r="U28" s="46">
        <f t="shared" si="18"/>
        <v>15785000</v>
      </c>
      <c r="V28" s="77">
        <f t="shared" si="19"/>
        <v>64000000</v>
      </c>
      <c r="W28" s="30">
        <f t="shared" si="14"/>
        <v>0.246640625</v>
      </c>
      <c r="X28" s="57">
        <f t="shared" si="20"/>
        <v>2630833.3333333335</v>
      </c>
      <c r="Y28" s="52">
        <f t="shared" si="15"/>
        <v>79363000</v>
      </c>
      <c r="Z28" s="52">
        <f t="shared" si="16"/>
        <v>132000000</v>
      </c>
      <c r="AA28" s="53">
        <f t="shared" si="21"/>
        <v>0.60123484848484854</v>
      </c>
      <c r="AB28" s="52">
        <f t="shared" si="22"/>
        <v>6613583.333333333</v>
      </c>
    </row>
    <row r="29" spans="2:28" s="54" customFormat="1" x14ac:dyDescent="0.25">
      <c r="B29" s="80" t="s">
        <v>39</v>
      </c>
      <c r="C29" s="56">
        <v>9852201</v>
      </c>
      <c r="D29" s="168">
        <v>11000000</v>
      </c>
      <c r="E29" s="30">
        <f t="shared" si="9"/>
        <v>0.8956546363636364</v>
      </c>
      <c r="F29" s="56">
        <v>9506870</v>
      </c>
      <c r="G29" s="168">
        <v>11000000</v>
      </c>
      <c r="H29" s="30">
        <f t="shared" si="10"/>
        <v>0.86426090909090914</v>
      </c>
      <c r="I29" s="129"/>
      <c r="J29" s="168">
        <v>9000000</v>
      </c>
      <c r="K29" s="30">
        <f t="shared" si="11"/>
        <v>0</v>
      </c>
      <c r="L29" s="56"/>
      <c r="M29" s="168">
        <v>9000000</v>
      </c>
      <c r="N29" s="30">
        <f t="shared" si="12"/>
        <v>0</v>
      </c>
      <c r="O29" s="56"/>
      <c r="P29" s="168">
        <v>9000000</v>
      </c>
      <c r="Q29" s="30">
        <f t="shared" si="13"/>
        <v>0</v>
      </c>
      <c r="R29" s="56"/>
      <c r="S29" s="168">
        <v>9000000</v>
      </c>
      <c r="T29" s="30">
        <f t="shared" si="17"/>
        <v>0</v>
      </c>
      <c r="U29" s="46">
        <f t="shared" si="18"/>
        <v>19359071</v>
      </c>
      <c r="V29" s="77">
        <f t="shared" si="19"/>
        <v>58000000</v>
      </c>
      <c r="W29" s="30">
        <f t="shared" si="14"/>
        <v>0.33377708620689656</v>
      </c>
      <c r="X29" s="57">
        <f t="shared" si="20"/>
        <v>3226511.8333333335</v>
      </c>
      <c r="Y29" s="52">
        <f t="shared" si="15"/>
        <v>77420809</v>
      </c>
      <c r="Z29" s="52">
        <f t="shared" si="16"/>
        <v>120000000</v>
      </c>
      <c r="AA29" s="53">
        <f t="shared" si="21"/>
        <v>0.64517340833333336</v>
      </c>
      <c r="AB29" s="52">
        <f t="shared" si="22"/>
        <v>6451734.083333333</v>
      </c>
    </row>
    <row r="30" spans="2:28" s="54" customFormat="1" x14ac:dyDescent="0.25">
      <c r="B30" s="80" t="s">
        <v>40</v>
      </c>
      <c r="C30" s="56">
        <v>7025000</v>
      </c>
      <c r="D30" s="170">
        <v>7000000</v>
      </c>
      <c r="E30" s="258">
        <f t="shared" si="9"/>
        <v>1.0035714285714286</v>
      </c>
      <c r="F30" s="259">
        <v>5765000</v>
      </c>
      <c r="G30" s="170">
        <v>7000000</v>
      </c>
      <c r="H30" s="30">
        <f t="shared" si="10"/>
        <v>0.82357142857142862</v>
      </c>
      <c r="I30" s="129"/>
      <c r="J30" s="77"/>
      <c r="K30" s="30"/>
      <c r="L30" s="56"/>
      <c r="M30" s="77"/>
      <c r="N30" s="30"/>
      <c r="O30" s="56"/>
      <c r="P30" s="77"/>
      <c r="Q30" s="30"/>
      <c r="R30" s="56"/>
      <c r="S30" s="77"/>
      <c r="T30" s="30"/>
      <c r="U30" s="46">
        <f t="shared" si="18"/>
        <v>12790000</v>
      </c>
      <c r="V30" s="77"/>
      <c r="W30" s="30"/>
      <c r="X30" s="57">
        <f t="shared" si="20"/>
        <v>2131666.6666666665</v>
      </c>
      <c r="Y30" s="52"/>
      <c r="Z30" s="52"/>
      <c r="AA30" s="53"/>
      <c r="AB30" s="52"/>
    </row>
    <row r="31" spans="2:28" s="54" customFormat="1" x14ac:dyDescent="0.25">
      <c r="B31" s="80" t="s">
        <v>49</v>
      </c>
      <c r="C31" s="176"/>
      <c r="D31" s="168"/>
      <c r="E31" s="30"/>
      <c r="F31" s="56">
        <v>1155900</v>
      </c>
      <c r="G31" s="168">
        <v>7000000</v>
      </c>
      <c r="H31" s="252">
        <f t="shared" si="10"/>
        <v>0.16512857142857143</v>
      </c>
      <c r="I31" s="256"/>
      <c r="J31" s="247"/>
      <c r="K31" s="236"/>
      <c r="L31" s="176"/>
      <c r="M31" s="247"/>
      <c r="N31" s="252"/>
      <c r="O31" s="176"/>
      <c r="P31" s="247"/>
      <c r="Q31" s="236"/>
      <c r="R31" s="176"/>
      <c r="S31" s="247"/>
      <c r="T31" s="236"/>
      <c r="U31" s="175"/>
      <c r="V31" s="251"/>
      <c r="W31" s="252"/>
      <c r="X31" s="257"/>
      <c r="Y31" s="254"/>
      <c r="Z31" s="254"/>
      <c r="AA31" s="255"/>
      <c r="AB31" s="254"/>
    </row>
    <row r="32" spans="2:28" s="40" customFormat="1" x14ac:dyDescent="0.25">
      <c r="B32" s="19" t="s">
        <v>10</v>
      </c>
      <c r="C32" s="73">
        <f>SUM(C21:C30)</f>
        <v>155403159</v>
      </c>
      <c r="D32" s="73">
        <f>SUM(D21:D30)</f>
        <v>180000000</v>
      </c>
      <c r="E32" s="47">
        <f t="shared" si="9"/>
        <v>0.86335088333333332</v>
      </c>
      <c r="F32" s="74">
        <f>SUM(F21:F31)</f>
        <v>153946088</v>
      </c>
      <c r="G32" s="73">
        <f>SUM(G21:G31)</f>
        <v>187000000</v>
      </c>
      <c r="H32" s="72">
        <f t="shared" si="10"/>
        <v>0.82324111229946528</v>
      </c>
      <c r="I32" s="73">
        <f>SUM(I21:I29)</f>
        <v>0</v>
      </c>
      <c r="J32" s="73">
        <f>SUM(J21:J29)</f>
        <v>164000000</v>
      </c>
      <c r="K32" s="47">
        <f t="shared" si="11"/>
        <v>0</v>
      </c>
      <c r="L32" s="74">
        <f>SUM(L21:L29)</f>
        <v>0</v>
      </c>
      <c r="M32" s="74">
        <f>SUM(M21:M29)</f>
        <v>164000000</v>
      </c>
      <c r="N32" s="81">
        <f>+L32/M32</f>
        <v>0</v>
      </c>
      <c r="O32" s="73">
        <f>SUM(O21:O29)</f>
        <v>0</v>
      </c>
      <c r="P32" s="74">
        <f>SUM(P21:P29)</f>
        <v>164000000</v>
      </c>
      <c r="Q32" s="47">
        <f t="shared" si="13"/>
        <v>0</v>
      </c>
      <c r="R32" s="82">
        <f>SUM(R21:R29)</f>
        <v>0</v>
      </c>
      <c r="S32" s="74">
        <f>SUM(S21:S29)</f>
        <v>164000000</v>
      </c>
      <c r="T32" s="48">
        <f>+R32/S32</f>
        <v>0</v>
      </c>
      <c r="U32" s="75">
        <f>+C32+F32+I32+L32+O32+R32</f>
        <v>309349247</v>
      </c>
      <c r="V32" s="78">
        <f>SUM(V21:V29)</f>
        <v>1002000000</v>
      </c>
      <c r="W32" s="72">
        <f t="shared" si="14"/>
        <v>0.30873178343313373</v>
      </c>
      <c r="X32" s="144">
        <f t="shared" si="20"/>
        <v>51558207.833333336</v>
      </c>
      <c r="Y32" s="145">
        <f>SUM(Y21:Y28)</f>
        <v>1099332558</v>
      </c>
      <c r="Z32" s="145">
        <f>+V15+V32</f>
        <v>2050000000</v>
      </c>
      <c r="AA32" s="137">
        <f t="shared" ref="AA32" si="23">+Y32/Z32</f>
        <v>0.53625978439024391</v>
      </c>
      <c r="AB32" s="145">
        <f>+Y32/12</f>
        <v>91611046.5</v>
      </c>
    </row>
    <row r="34" spans="24:26" ht="15.75" thickBot="1" x14ac:dyDescent="0.3"/>
    <row r="35" spans="24:26" ht="15.75" thickBot="1" x14ac:dyDescent="0.3">
      <c r="X35" s="105"/>
      <c r="Y35" s="104"/>
      <c r="Z35" s="88"/>
    </row>
    <row r="36" spans="24:26" x14ac:dyDescent="0.25">
      <c r="Y36" s="85"/>
      <c r="Z36" s="89"/>
    </row>
    <row r="38" spans="24:26" x14ac:dyDescent="0.25">
      <c r="Y38" s="116"/>
      <c r="Z38" s="117"/>
    </row>
    <row r="39" spans="24:26" x14ac:dyDescent="0.25">
      <c r="Y39" s="118"/>
      <c r="Z39" s="119"/>
    </row>
  </sheetData>
  <mergeCells count="19">
    <mergeCell ref="Y19:AB19"/>
    <mergeCell ref="B18:AB18"/>
    <mergeCell ref="O19:Q19"/>
    <mergeCell ref="R19:T19"/>
    <mergeCell ref="U19:X19"/>
    <mergeCell ref="B19:B20"/>
    <mergeCell ref="C19:E19"/>
    <mergeCell ref="F19:H19"/>
    <mergeCell ref="I19:K19"/>
    <mergeCell ref="L19:N19"/>
    <mergeCell ref="B2:X2"/>
    <mergeCell ref="U3:X3"/>
    <mergeCell ref="C3:E3"/>
    <mergeCell ref="F3:H3"/>
    <mergeCell ref="O3:Q3"/>
    <mergeCell ref="R3:T3"/>
    <mergeCell ref="B3:B4"/>
    <mergeCell ref="I3:K3"/>
    <mergeCell ref="L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MOTOCICLETAS </vt:lpstr>
      <vt:lpstr>REPUESTOS </vt:lpstr>
      <vt:lpstr>SERVICIO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JUAN CARLOS PAEZ VEGA</cp:lastModifiedBy>
  <dcterms:created xsi:type="dcterms:W3CDTF">2018-06-25T16:12:13Z</dcterms:created>
  <dcterms:modified xsi:type="dcterms:W3CDTF">2024-09-04T22:19:44Z</dcterms:modified>
</cp:coreProperties>
</file>